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  <sheet sheetId="2" name="Summary" state="visible" r:id="rId5"/>
  </sheets>
  <calcPr calcId="171027"/>
</workbook>
</file>

<file path=xl/sharedStrings.xml><?xml version="1.0" encoding="utf-8"?>
<sst xmlns="http://schemas.openxmlformats.org/spreadsheetml/2006/main" count="199" uniqueCount="162">
  <si>
    <t>First name</t>
  </si>
  <si>
    <t>Last name</t>
  </si>
  <si>
    <t>Group</t>
  </si>
  <si>
    <t>Phone</t>
  </si>
  <si>
    <t>Email</t>
  </si>
  <si>
    <t>Street</t>
  </si>
  <si>
    <t>City</t>
  </si>
  <si>
    <t>State</t>
  </si>
  <si>
    <t>ZIP</t>
  </si>
  <si>
    <t>Birthday</t>
  </si>
  <si>
    <t>Next birthday</t>
  </si>
  <si>
    <t>Days away</t>
  </si>
  <si>
    <t>Turns</t>
  </si>
  <si>
    <t>Name on envelope</t>
  </si>
  <si>
    <t>Holiday card</t>
  </si>
  <si>
    <t>Card sent</t>
  </si>
  <si>
    <t>Mailing address</t>
  </si>
  <si>
    <t>Notes</t>
  </si>
  <si>
    <t>Birth month</t>
  </si>
  <si>
    <t>Linda</t>
  </si>
  <si>
    <t>Morales</t>
  </si>
  <si>
    <t>Family</t>
  </si>
  <si>
    <t>(312) 555-0142</t>
  </si>
  <si>
    <t>linda.morales@email.com</t>
  </si>
  <si>
    <t>2218 W Belden Ave</t>
  </si>
  <si>
    <t>Chicago</t>
  </si>
  <si>
    <t>IL</t>
  </si>
  <si>
    <t>60647</t>
  </si>
  <si>
    <t>Mom and Dad</t>
  </si>
  <si>
    <t>Daniel</t>
  </si>
  <si>
    <t>(773) 555-0198</t>
  </si>
  <si>
    <t>dan.morales@email.com</t>
  </si>
  <si>
    <t>415 Maple St</t>
  </si>
  <si>
    <t>Evanston</t>
  </si>
  <si>
    <t>60201</t>
  </si>
  <si>
    <t>The Morales family</t>
  </si>
  <si>
    <t>Kids: Mia (8), Leo (5)</t>
  </si>
  <si>
    <t>Rosa</t>
  </si>
  <si>
    <t>Alvarez</t>
  </si>
  <si>
    <t>(708) 555-0117</t>
  </si>
  <si>
    <t>rosa.alvarez@email.com</t>
  </si>
  <si>
    <t>90 Oak Park Ave</t>
  </si>
  <si>
    <t>Oak Park</t>
  </si>
  <si>
    <t>60302</t>
  </si>
  <si>
    <t>Aunt Rosa</t>
  </si>
  <si>
    <t>Likes handwritten cards</t>
  </si>
  <si>
    <t>Priya</t>
  </si>
  <si>
    <t>Shah</t>
  </si>
  <si>
    <t>Friends</t>
  </si>
  <si>
    <t>(312) 555-0163</t>
  </si>
  <si>
    <t>priya.shah@email.com</t>
  </si>
  <si>
    <t>1840 N Halsted St, Apt 3B</t>
  </si>
  <si>
    <t>60614</t>
  </si>
  <si>
    <t>Priya and Sam</t>
  </si>
  <si>
    <t>Marcus</t>
  </si>
  <si>
    <t>Bell</t>
  </si>
  <si>
    <t>(617) 555-0131</t>
  </si>
  <si>
    <t>marcus.bell@email.com</t>
  </si>
  <si>
    <t>22 Elm St</t>
  </si>
  <si>
    <t>Somerville</t>
  </si>
  <si>
    <t>MA</t>
  </si>
  <si>
    <t>02144</t>
  </si>
  <si>
    <t>College roommate</t>
  </si>
  <si>
    <t>Hannah</t>
  </si>
  <si>
    <t>Kim</t>
  </si>
  <si>
    <t>(206) 555-0185</t>
  </si>
  <si>
    <t>hannah.kim@email.com</t>
  </si>
  <si>
    <t>5120 Ballard Ave NW</t>
  </si>
  <si>
    <t>Seattle</t>
  </si>
  <si>
    <t>WA</t>
  </si>
  <si>
    <t>98107</t>
  </si>
  <si>
    <t>The Kim family</t>
  </si>
  <si>
    <t>Tom</t>
  </si>
  <si>
    <t>Becker</t>
  </si>
  <si>
    <t>Neighbors</t>
  </si>
  <si>
    <t>(312) 555-0109</t>
  </si>
  <si>
    <t>tbecker@email.com</t>
  </si>
  <si>
    <t>2216 W Belden Ave</t>
  </si>
  <si>
    <t>Tom and Ellen</t>
  </si>
  <si>
    <t>Has our spare key</t>
  </si>
  <si>
    <t>Ellen</t>
  </si>
  <si>
    <t>(312) 555-0110</t>
  </si>
  <si>
    <t>ellen.becker@email.com</t>
  </si>
  <si>
    <t>Same card as Tom</t>
  </si>
  <si>
    <t>Grace</t>
  </si>
  <si>
    <t>Okafor</t>
  </si>
  <si>
    <t>Work</t>
  </si>
  <si>
    <t>(312) 555-0176</t>
  </si>
  <si>
    <t>grace.okafor@work.com</t>
  </si>
  <si>
    <t>300 N LaSalle St</t>
  </si>
  <si>
    <t>60654</t>
  </si>
  <si>
    <t>Manager</t>
  </si>
  <si>
    <t>Jason</t>
  </si>
  <si>
    <t>Wu</t>
  </si>
  <si>
    <t>(312) 555-0127</t>
  </si>
  <si>
    <t>jason.wu@work.com</t>
  </si>
  <si>
    <t>Carol</t>
  </si>
  <si>
    <t>Jensen</t>
  </si>
  <si>
    <t>(414) 555-0152</t>
  </si>
  <si>
    <t>carol.jensen@email.com</t>
  </si>
  <si>
    <t>781 E Lake Dr</t>
  </si>
  <si>
    <t>Milwaukee</t>
  </si>
  <si>
    <t>WI</t>
  </si>
  <si>
    <t>53202</t>
  </si>
  <si>
    <t>Carol and Pete</t>
  </si>
  <si>
    <t>Dr. Anita</t>
  </si>
  <si>
    <t>Rao</t>
  </si>
  <si>
    <t>Services</t>
  </si>
  <si>
    <t>(312) 555-0190</t>
  </si>
  <si>
    <t>frontdesk@raodental.com</t>
  </si>
  <si>
    <t>1100 N State St</t>
  </si>
  <si>
    <t>60610</t>
  </si>
  <si>
    <t>Dentist</t>
  </si>
  <si>
    <t>Mike</t>
  </si>
  <si>
    <t>Duran</t>
  </si>
  <si>
    <t>(773) 555-0144</t>
  </si>
  <si>
    <t>Plumber, Duran Plumbing</t>
  </si>
  <si>
    <t>Sofia</t>
  </si>
  <si>
    <t>(872) 555-0168</t>
  </si>
  <si>
    <t>sofia.m@email.com</t>
  </si>
  <si>
    <t>66 Lincoln Ave, Apt 2</t>
  </si>
  <si>
    <t>Brooklyn</t>
  </si>
  <si>
    <t>NY</t>
  </si>
  <si>
    <t>11225</t>
  </si>
  <si>
    <t>Sister</t>
  </si>
  <si>
    <t>Ben</t>
  </si>
  <si>
    <t>Carter</t>
  </si>
  <si>
    <t>(512) 555-0121</t>
  </si>
  <si>
    <t>ben.carter@email.com</t>
  </si>
  <si>
    <t>4308 Avenue F</t>
  </si>
  <si>
    <t>Austin</t>
  </si>
  <si>
    <t>TX</t>
  </si>
  <si>
    <t>78751</t>
  </si>
  <si>
    <t>Ben and Jess</t>
  </si>
  <si>
    <t>Joyce</t>
  </si>
  <si>
    <t>Hill</t>
  </si>
  <si>
    <t>(312) 555-0139</t>
  </si>
  <si>
    <t>2220 W Belden Ave</t>
  </si>
  <si>
    <t>Bring cookies at Christmas</t>
  </si>
  <si>
    <t>Item</t>
  </si>
  <si>
    <t>Value</t>
  </si>
  <si>
    <t>Today's date</t>
  </si>
  <si>
    <t>Contacts</t>
  </si>
  <si>
    <t>Birthdays in the next 30 days</t>
  </si>
  <si>
    <t>Days to the next birthday</t>
  </si>
  <si>
    <t>On the holiday card list</t>
  </si>
  <si>
    <t>Cards sent</t>
  </si>
  <si>
    <t>Cards still to send</t>
  </si>
  <si>
    <t>Contacts by group</t>
  </si>
  <si>
    <t>Birthdays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</si>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</sst>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S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0" customWidth="1"/>
    <col min="4" max="4" width="15" customWidth="1"/>
    <col min="5" max="6" width="26" customWidth="1"/>
    <col min="7" max="7" width="13" customWidth="1"/>
    <col min="8" max="8" width="6" customWidth="1"/>
    <col min="9" max="9" width="8" customWidth="1"/>
    <col min="10" max="11" width="13" customWidth="1"/>
    <col min="13" max="13" width="7" customWidth="1"/>
    <col min="14" max="14" width="20" customWidth="1"/>
    <col min="17" max="17" width="48" customWidth="1"/>
    <col min="18" max="18" width="26" customWidth="1"/>
    <col min="19" max="19" width="8" hidden="1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s="2">
        <v>21258</v>
      </c>
      <c r="K2" s="2">
        <f>IF(ISNUMBER(J2),DATE(YEAR(Summary!$B$2)+IF(DATE(YEAR(Summary!$B$2),MONTH(J2+0),DAY(J2+0))&lt;Summary!$B$2,1,0),MONTH(J2+0),DAY(J2+0)),"")</f>
        <v>46460</v>
      </c>
      <c r="L2" s="3">
        <f>IF(ISNUMBER(K2),K2-Summary!$B$2,"")</f>
        <v>130</v>
      </c>
      <c r="M2" s="3">
        <f>IF(ISNUMBER(J2),YEAR(Summary!$B$2)-YEAR(J2+0)+IF(DATE(YEAR(Summary!$B$2),MONTH(J2+0),DAY(J2+0))&lt;Summary!$B$2,1,0),"")</f>
        <v>69</v>
      </c>
      <c r="N2" t="s">
        <v>28</v>
      </c>
      <c r="O2" t="b">
        <v>1</v>
      </c>
      <c r="P2" t="b">
        <v>1</v>
      </c>
      <c r="Q2" t="str">
        <f>IF(ISBLANK(F2),"",IF(ISBLANK(N2),A2&amp;" "&amp;B2,N2)&amp;", "&amp;F2&amp;", "&amp;G2&amp;", "&amp;H2&amp;" "&amp;I2)</f>
        <v>Mom and Dad, 2218 W Belden Ave, Chicago, IL 60647</v>
      </c>
      <c r="S2" s="3">
        <f>IF(ISNUMBER(J2),MONTH(J2+0),"")</f>
        <v>3</v>
      </c>
    </row>
    <row r="3" spans="1:19" x14ac:dyDescent="0.25">
      <c r="A3" t="s">
        <v>29</v>
      </c>
      <c r="B3" t="s">
        <v>20</v>
      </c>
      <c r="C3" t="s">
        <v>21</v>
      </c>
      <c r="D3" t="s">
        <v>30</v>
      </c>
      <c r="E3" t="s">
        <v>31</v>
      </c>
      <c r="F3" t="s">
        <v>32</v>
      </c>
      <c r="G3" t="s">
        <v>33</v>
      </c>
      <c r="H3" t="s">
        <v>26</v>
      </c>
      <c r="I3" t="s">
        <v>34</v>
      </c>
      <c r="J3" s="2">
        <v>31735</v>
      </c>
      <c r="K3" s="2">
        <f>IF(ISNUMBER(J3),DATE(YEAR(Summary!$B$2)+IF(DATE(YEAR(Summary!$B$2),MONTH(J3+0),DAY(J3+0))&lt;Summary!$B$2,1,0),MONTH(J3+0),DAY(J3+0)),"")</f>
        <v>46345</v>
      </c>
      <c r="L3" s="3">
        <f>IF(ISNUMBER(K3),K3-Summary!$B$2,"")</f>
        <v>15</v>
      </c>
      <c r="M3" s="3">
        <f>IF(ISNUMBER(J3),YEAR(Summary!$B$2)-YEAR(J3+0)+IF(DATE(YEAR(Summary!$B$2),MONTH(J3+0),DAY(J3+0))&lt;Summary!$B$2,1,0),"")</f>
        <v>40</v>
      </c>
      <c r="N3" t="s">
        <v>35</v>
      </c>
      <c r="O3" t="b">
        <v>1</v>
      </c>
      <c r="P3" t="b">
        <v>0</v>
      </c>
      <c r="Q3" t="str">
        <f>IF(ISBLANK(F3),"",IF(ISBLANK(N3),A3&amp;" "&amp;B3,N3)&amp;", "&amp;F3&amp;", "&amp;G3&amp;", "&amp;H3&amp;" "&amp;I3)</f>
        <v>The Morales family, 415 Maple St, Evanston, IL 60201</v>
      </c>
      <c r="R3" t="s">
        <v>36</v>
      </c>
      <c r="S3" s="3">
        <f>IF(ISNUMBER(J3),MONTH(J3+0),"")</f>
        <v>11</v>
      </c>
    </row>
    <row r="4" spans="1:19" x14ac:dyDescent="0.25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 t="s">
        <v>42</v>
      </c>
      <c r="H4" t="s">
        <v>26</v>
      </c>
      <c r="I4" t="s">
        <v>43</v>
      </c>
      <c r="J4" s="2">
        <v>18081</v>
      </c>
      <c r="K4" s="2">
        <f>IF(ISNUMBER(J4),DATE(YEAR(Summary!$B$2)+IF(DATE(YEAR(Summary!$B$2),MONTH(J4+0),DAY(J4+0))&lt;Summary!$B$2,1,0),MONTH(J4+0),DAY(J4+0)),"")</f>
        <v>46570</v>
      </c>
      <c r="L4" s="3">
        <f>IF(ISNUMBER(K4),K4-Summary!$B$2,"")</f>
        <v>240</v>
      </c>
      <c r="M4" s="3">
        <f>IF(ISNUMBER(J4),YEAR(Summary!$B$2)-YEAR(J4+0)+IF(DATE(YEAR(Summary!$B$2),MONTH(J4+0),DAY(J4+0))&lt;Summary!$B$2,1,0),"")</f>
        <v>78</v>
      </c>
      <c r="N4" t="s">
        <v>44</v>
      </c>
      <c r="O4" t="b">
        <v>1</v>
      </c>
      <c r="P4" t="b">
        <v>1</v>
      </c>
      <c r="Q4" t="str">
        <f>IF(ISBLANK(F4),"",IF(ISBLANK(N4),A4&amp;" "&amp;B4,N4)&amp;", "&amp;F4&amp;", "&amp;G4&amp;", "&amp;H4&amp;" "&amp;I4)</f>
        <v>Aunt Rosa, 90 Oak Park Ave, Oak Park, IL 60302</v>
      </c>
      <c r="R4" t="s">
        <v>45</v>
      </c>
      <c r="S4" s="3">
        <f>IF(ISNUMBER(J4),MONTH(J4+0),"")</f>
        <v>7</v>
      </c>
    </row>
    <row r="5" spans="1:19" x14ac:dyDescent="0.25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25</v>
      </c>
      <c r="H5" t="s">
        <v>26</v>
      </c>
      <c r="I5" t="s">
        <v>52</v>
      </c>
      <c r="J5" s="2">
        <v>33204</v>
      </c>
      <c r="K5" s="2">
        <f>IF(ISNUMBER(J5),DATE(YEAR(Summary!$B$2)+IF(DATE(YEAR(Summary!$B$2),MONTH(J5+0),DAY(J5+0))&lt;Summary!$B$2,1,0),MONTH(J5+0),DAY(J5+0)),"")</f>
        <v>46353</v>
      </c>
      <c r="L5" s="3">
        <f>IF(ISNUMBER(K5),K5-Summary!$B$2,"")</f>
        <v>23</v>
      </c>
      <c r="M5" s="3">
        <f>IF(ISNUMBER(J5),YEAR(Summary!$B$2)-YEAR(J5+0)+IF(DATE(YEAR(Summary!$B$2),MONTH(J5+0),DAY(J5+0))&lt;Summary!$B$2,1,0),"")</f>
        <v>36</v>
      </c>
      <c r="N5" t="s">
        <v>53</v>
      </c>
      <c r="O5" t="b">
        <v>1</v>
      </c>
      <c r="P5" t="b">
        <v>0</v>
      </c>
      <c r="Q5" t="str">
        <f>IF(ISBLANK(F5),"",IF(ISBLANK(N5),A5&amp;" "&amp;B5,N5)&amp;", "&amp;F5&amp;", "&amp;G5&amp;", "&amp;H5&amp;" "&amp;I5)</f>
        <v>Priya and Sam, 1840 N Halsted St, Apt 3B, Chicago, IL 60614</v>
      </c>
      <c r="S5" s="3">
        <f>IF(ISNUMBER(J5),MONTH(J5+0),"")</f>
        <v>11</v>
      </c>
    </row>
    <row r="6" spans="1:19" x14ac:dyDescent="0.25">
      <c r="A6" t="s">
        <v>54</v>
      </c>
      <c r="B6" t="s">
        <v>55</v>
      </c>
      <c r="C6" t="s">
        <v>48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s="2">
        <v>32151</v>
      </c>
      <c r="K6" s="2">
        <f>IF(ISNUMBER(J6),DATE(YEAR(Summary!$B$2)+IF(DATE(YEAR(Summary!$B$2),MONTH(J6+0),DAY(J6+0))&lt;Summary!$B$2,1,0),MONTH(J6+0),DAY(J6+0)),"")</f>
        <v>46396</v>
      </c>
      <c r="L6" s="3">
        <f>IF(ISNUMBER(K6),K6-Summary!$B$2,"")</f>
        <v>66</v>
      </c>
      <c r="M6" s="3">
        <f>IF(ISNUMBER(J6),YEAR(Summary!$B$2)-YEAR(J6+0)+IF(DATE(YEAR(Summary!$B$2),MONTH(J6+0),DAY(J6+0))&lt;Summary!$B$2,1,0),"")</f>
        <v>39</v>
      </c>
      <c r="O6" t="b">
        <v>1</v>
      </c>
      <c r="P6" t="b">
        <v>0</v>
      </c>
      <c r="Q6" t="str">
        <f>IF(ISBLANK(F6),"",IF(ISBLANK(N6),A6&amp;" "&amp;B6,N6)&amp;", "&amp;F6&amp;", "&amp;G6&amp;", "&amp;H6&amp;" "&amp;I6)</f>
        <v>Marcus Bell, 22 Elm St, Somerville, MA 02144</v>
      </c>
      <c r="R6" t="s">
        <v>62</v>
      </c>
      <c r="S6" s="3">
        <f>IF(ISNUMBER(J6),MONTH(J6+0),"")</f>
        <v>1</v>
      </c>
    </row>
    <row r="7" spans="1:19" x14ac:dyDescent="0.25">
      <c r="A7" t="s">
        <v>63</v>
      </c>
      <c r="B7" t="s">
        <v>64</v>
      </c>
      <c r="C7" t="s">
        <v>48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 s="2">
        <v>33575</v>
      </c>
      <c r="K7" s="2">
        <f>IF(ISNUMBER(J7),DATE(YEAR(Summary!$B$2)+IF(DATE(YEAR(Summary!$B$2),MONTH(J7+0),DAY(J7+0))&lt;Summary!$B$2,1,0),MONTH(J7+0),DAY(J7+0)),"")</f>
        <v>46359</v>
      </c>
      <c r="L7" s="3">
        <f>IF(ISNUMBER(K7),K7-Summary!$B$2,"")</f>
        <v>29</v>
      </c>
      <c r="M7" s="3">
        <f>IF(ISNUMBER(J7),YEAR(Summary!$B$2)-YEAR(J7+0)+IF(DATE(YEAR(Summary!$B$2),MONTH(J7+0),DAY(J7+0))&lt;Summary!$B$2,1,0),"")</f>
        <v>35</v>
      </c>
      <c r="N7" t="s">
        <v>71</v>
      </c>
      <c r="O7" t="b">
        <v>1</v>
      </c>
      <c r="P7" t="b">
        <v>0</v>
      </c>
      <c r="Q7" t="str">
        <f>IF(ISBLANK(F7),"",IF(ISBLANK(N7),A7&amp;" "&amp;B7,N7)&amp;", "&amp;F7&amp;", "&amp;G7&amp;", "&amp;H7&amp;" "&amp;I7)</f>
        <v>The Kim family, 5120 Ballard Ave NW, Seattle, WA 98107</v>
      </c>
      <c r="S7" s="3">
        <f>IF(ISNUMBER(J7),MONTH(J7+0),"")</f>
        <v>12</v>
      </c>
    </row>
    <row r="8" spans="1:19" x14ac:dyDescent="0.25">
      <c r="A8" t="s">
        <v>72</v>
      </c>
      <c r="B8" t="s">
        <v>73</v>
      </c>
      <c r="C8" t="s">
        <v>74</v>
      </c>
      <c r="D8" t="s">
        <v>75</v>
      </c>
      <c r="E8" t="s">
        <v>76</v>
      </c>
      <c r="F8" t="s">
        <v>77</v>
      </c>
      <c r="G8" t="s">
        <v>25</v>
      </c>
      <c r="H8" t="s">
        <v>26</v>
      </c>
      <c r="I8" t="s">
        <v>27</v>
      </c>
      <c r="J8" s="2">
        <v>22787</v>
      </c>
      <c r="K8" s="2">
        <f>IF(ISNUMBER(J8),DATE(YEAR(Summary!$B$2)+IF(DATE(YEAR(Summary!$B$2),MONTH(J8+0),DAY(J8+0))&lt;Summary!$B$2,1,0),MONTH(J8+0),DAY(J8+0)),"")</f>
        <v>46528</v>
      </c>
      <c r="L8" s="3">
        <f>IF(ISNUMBER(K8),K8-Summary!$B$2,"")</f>
        <v>198</v>
      </c>
      <c r="M8" s="3">
        <f>IF(ISNUMBER(J8),YEAR(Summary!$B$2)-YEAR(J8+0)+IF(DATE(YEAR(Summary!$B$2),MONTH(J8+0),DAY(J8+0))&lt;Summary!$B$2,1,0),"")</f>
        <v>65</v>
      </c>
      <c r="N8" t="s">
        <v>78</v>
      </c>
      <c r="O8" t="b">
        <v>1</v>
      </c>
      <c r="P8" t="b">
        <v>1</v>
      </c>
      <c r="Q8" t="str">
        <f>IF(ISBLANK(F8),"",IF(ISBLANK(N8),A8&amp;" "&amp;B8,N8)&amp;", "&amp;F8&amp;", "&amp;G8&amp;", "&amp;H8&amp;" "&amp;I8)</f>
        <v>Tom and Ellen, 2216 W Belden Ave, Chicago, IL 60647</v>
      </c>
      <c r="R8" t="s">
        <v>79</v>
      </c>
      <c r="S8" s="3">
        <f>IF(ISNUMBER(J8),MONTH(J8+0),"")</f>
        <v>5</v>
      </c>
    </row>
    <row r="9" spans="1:19" x14ac:dyDescent="0.25">
      <c r="A9" t="s">
        <v>80</v>
      </c>
      <c r="B9" t="s">
        <v>73</v>
      </c>
      <c r="C9" t="s">
        <v>74</v>
      </c>
      <c r="D9" t="s">
        <v>81</v>
      </c>
      <c r="E9" t="s">
        <v>82</v>
      </c>
      <c r="F9" t="s">
        <v>77</v>
      </c>
      <c r="G9" t="s">
        <v>25</v>
      </c>
      <c r="H9" t="s">
        <v>26</v>
      </c>
      <c r="I9" t="s">
        <v>27</v>
      </c>
      <c r="J9" s="2">
        <v>23689</v>
      </c>
      <c r="K9" s="2">
        <f>IF(ISNUMBER(J9),DATE(YEAR(Summary!$B$2)+IF(DATE(YEAR(Summary!$B$2),MONTH(J9+0),DAY(J9+0))&lt;Summary!$B$2,1,0),MONTH(J9+0),DAY(J9+0)),"")</f>
        <v>46334</v>
      </c>
      <c r="L9" s="3">
        <f>IF(ISNUMBER(K9),K9-Summary!$B$2,"")</f>
        <v>4</v>
      </c>
      <c r="M9" s="3">
        <f>IF(ISNUMBER(J9),YEAR(Summary!$B$2)-YEAR(J9+0)+IF(DATE(YEAR(Summary!$B$2),MONTH(J9+0),DAY(J9+0))&lt;Summary!$B$2,1,0),"")</f>
        <v>62</v>
      </c>
      <c r="O9" t="b">
        <v>0</v>
      </c>
      <c r="P9" t="b">
        <v>0</v>
      </c>
      <c r="Q9" t="str">
        <f>IF(ISBLANK(F9),"",IF(ISBLANK(N9),A9&amp;" "&amp;B9,N9)&amp;", "&amp;F9&amp;", "&amp;G9&amp;", "&amp;H9&amp;" "&amp;I9)</f>
        <v>Ellen Becker, 2216 W Belden Ave, Chicago, IL 60647</v>
      </c>
      <c r="R9" t="s">
        <v>83</v>
      </c>
      <c r="S9" s="3">
        <f>IF(ISNUMBER(J9),MONTH(J9+0),"")</f>
        <v>11</v>
      </c>
    </row>
    <row r="10" spans="1:19" x14ac:dyDescent="0.25">
      <c r="A10" t="s">
        <v>84</v>
      </c>
      <c r="B10" t="s">
        <v>85</v>
      </c>
      <c r="C10" t="s">
        <v>86</v>
      </c>
      <c r="D10" t="s">
        <v>87</v>
      </c>
      <c r="E10" t="s">
        <v>88</v>
      </c>
      <c r="F10" t="s">
        <v>89</v>
      </c>
      <c r="G10" t="s">
        <v>25</v>
      </c>
      <c r="H10" t="s">
        <v>26</v>
      </c>
      <c r="I10" t="s">
        <v>90</v>
      </c>
      <c r="J10" s="2">
        <v>30589</v>
      </c>
      <c r="K10" s="2">
        <f>IF(ISNUMBER(J10),DATE(YEAR(Summary!$B$2)+IF(DATE(YEAR(Summary!$B$2),MONTH(J10+0),DAY(J10+0))&lt;Summary!$B$2,1,0),MONTH(J10+0),DAY(J10+0)),"")</f>
        <v>46660</v>
      </c>
      <c r="L10" s="3">
        <f>IF(ISNUMBER(K10),K10-Summary!$B$2,"")</f>
        <v>330</v>
      </c>
      <c r="M10" s="3">
        <f>IF(ISNUMBER(J10),YEAR(Summary!$B$2)-YEAR(J10+0)+IF(DATE(YEAR(Summary!$B$2),MONTH(J10+0),DAY(J10+0))&lt;Summary!$B$2,1,0),"")</f>
        <v>44</v>
      </c>
      <c r="O10" t="b">
        <v>0</v>
      </c>
      <c r="P10" t="b">
        <v>0</v>
      </c>
      <c r="Q10" t="str">
        <f>IF(ISBLANK(F10),"",IF(ISBLANK(N10),A10&amp;" "&amp;B10,N10)&amp;", "&amp;F10&amp;", "&amp;G10&amp;", "&amp;H10&amp;" "&amp;I10)</f>
        <v>Grace Okafor, 300 N LaSalle St, Chicago, IL 60654</v>
      </c>
      <c r="R10" t="s">
        <v>91</v>
      </c>
      <c r="S10" s="3">
        <f>IF(ISNUMBER(J10),MONTH(J10+0),"")</f>
        <v>9</v>
      </c>
    </row>
    <row r="11" spans="1:19" x14ac:dyDescent="0.25">
      <c r="A11" t="s">
        <v>92</v>
      </c>
      <c r="B11" t="s">
        <v>93</v>
      </c>
      <c r="C11" t="s">
        <v>86</v>
      </c>
      <c r="D11" t="s">
        <v>94</v>
      </c>
      <c r="E11" t="s">
        <v>95</v>
      </c>
      <c r="J11" s="2">
        <v>34315</v>
      </c>
      <c r="K11" s="2">
        <f>IF(ISNUMBER(J11),DATE(YEAR(Summary!$B$2)+IF(DATE(YEAR(Summary!$B$2),MONTH(J11+0),DAY(J11+0))&lt;Summary!$B$2,1,0),MONTH(J11+0),DAY(J11+0)),"")</f>
        <v>46368</v>
      </c>
      <c r="L11" s="3">
        <f>IF(ISNUMBER(K11),K11-Summary!$B$2,"")</f>
        <v>38</v>
      </c>
      <c r="M11" s="3">
        <f>IF(ISNUMBER(J11),YEAR(Summary!$B$2)-YEAR(J11+0)+IF(DATE(YEAR(Summary!$B$2),MONTH(J11+0),DAY(J11+0))&lt;Summary!$B$2,1,0),"")</f>
        <v>33</v>
      </c>
      <c r="O11" t="b">
        <v>0</v>
      </c>
      <c r="P11" t="b">
        <v>0</v>
      </c>
      <c r="Q11" t="str">
        <f>IF(ISBLANK(F11),"",IF(ISBLANK(N11),A11&amp;" "&amp;B11,N11)&amp;", "&amp;F11&amp;", "&amp;G11&amp;", "&amp;H11&amp;" "&amp;I11)</f>
        <v/>
      </c>
      <c r="S11" s="3">
        <f>IF(ISNUMBER(J11),MONTH(J11+0),"")</f>
        <v>12</v>
      </c>
    </row>
    <row r="12" spans="1:19" x14ac:dyDescent="0.25">
      <c r="A12" t="s">
        <v>96</v>
      </c>
      <c r="B12" t="s">
        <v>97</v>
      </c>
      <c r="C12" t="s">
        <v>48</v>
      </c>
      <c r="D12" t="s">
        <v>98</v>
      </c>
      <c r="E12" t="s">
        <v>99</v>
      </c>
      <c r="F12" t="s">
        <v>100</v>
      </c>
      <c r="G12" t="s">
        <v>101</v>
      </c>
      <c r="H12" t="s">
        <v>102</v>
      </c>
      <c r="I12" t="s">
        <v>103</v>
      </c>
      <c r="J12" s="2">
        <v>20138</v>
      </c>
      <c r="K12" s="2">
        <f>IF(ISNUMBER(J12),DATE(YEAR(Summary!$B$2)+IF(DATE(YEAR(Summary!$B$2),MONTH(J12+0),DAY(J12+0))&lt;Summary!$B$2,1,0),MONTH(J12+0),DAY(J12+0)),"")</f>
        <v>46436</v>
      </c>
      <c r="L12" s="3">
        <f>IF(ISNUMBER(K12),K12-Summary!$B$2,"")</f>
        <v>106</v>
      </c>
      <c r="M12" s="3">
        <f>IF(ISNUMBER(J12),YEAR(Summary!$B$2)-YEAR(J12+0)+IF(DATE(YEAR(Summary!$B$2),MONTH(J12+0),DAY(J12+0))&lt;Summary!$B$2,1,0),"")</f>
        <v>72</v>
      </c>
      <c r="N12" t="s">
        <v>104</v>
      </c>
      <c r="O12" t="b">
        <v>1</v>
      </c>
      <c r="P12" t="b">
        <v>1</v>
      </c>
      <c r="Q12" t="str">
        <f>IF(ISBLANK(F12),"",IF(ISBLANK(N12),A12&amp;" "&amp;B12,N12)&amp;", "&amp;F12&amp;", "&amp;G12&amp;", "&amp;H12&amp;" "&amp;I12)</f>
        <v>Carol and Pete, 781 E Lake Dr, Milwaukee, WI 53202</v>
      </c>
      <c r="S12" s="3">
        <f>IF(ISNUMBER(J12),MONTH(J12+0),"")</f>
        <v>2</v>
      </c>
    </row>
    <row r="13" spans="1:19" x14ac:dyDescent="0.25">
      <c r="A13" t="s">
        <v>105</v>
      </c>
      <c r="B13" t="s">
        <v>106</v>
      </c>
      <c r="C13" t="s">
        <v>107</v>
      </c>
      <c r="D13" t="s">
        <v>108</v>
      </c>
      <c r="E13" t="s">
        <v>109</v>
      </c>
      <c r="F13" t="s">
        <v>110</v>
      </c>
      <c r="G13" t="s">
        <v>25</v>
      </c>
      <c r="H13" t="s">
        <v>26</v>
      </c>
      <c r="I13" t="s">
        <v>111</v>
      </c>
      <c r="J13" s="2"/>
      <c r="K13" s="2" t="str">
        <f>IF(ISNUMBER(J13),DATE(YEAR(Summary!$B$2)+IF(DATE(YEAR(Summary!$B$2),MONTH(J13+0),DAY(J13+0))&lt;Summary!$B$2,1,0),MONTH(J13+0),DAY(J13+0)),"")</f>
        <v/>
      </c>
      <c r="L13" s="3" t="str">
        <f>IF(ISNUMBER(K13),K13-Summary!$B$2,"")</f>
        <v/>
      </c>
      <c r="M13" s="3" t="str">
        <f>IF(ISNUMBER(J13),YEAR(Summary!$B$2)-YEAR(J13+0)+IF(DATE(YEAR(Summary!$B$2),MONTH(J13+0),DAY(J13+0))&lt;Summary!$B$2,1,0),"")</f>
        <v/>
      </c>
      <c r="O13" t="b">
        <v>0</v>
      </c>
      <c r="P13" t="b">
        <v>0</v>
      </c>
      <c r="Q13" t="str">
        <f>IF(ISBLANK(F13),"",IF(ISBLANK(N13),A13&amp;" "&amp;B13,N13)&amp;", "&amp;F13&amp;", "&amp;G13&amp;", "&amp;H13&amp;" "&amp;I13)</f>
        <v>Dr. Anita Rao, 1100 N State St, Chicago, IL 60610</v>
      </c>
      <c r="R13" t="s">
        <v>112</v>
      </c>
      <c r="S13" s="3" t="str">
        <f>IF(ISNUMBER(J13),MONTH(J13+0),"")</f>
        <v/>
      </c>
    </row>
    <row r="14" spans="1:19" x14ac:dyDescent="0.25">
      <c r="A14" t="s">
        <v>113</v>
      </c>
      <c r="B14" t="s">
        <v>114</v>
      </c>
      <c r="C14" t="s">
        <v>107</v>
      </c>
      <c r="D14" t="s">
        <v>115</v>
      </c>
      <c r="J14" s="2"/>
      <c r="K14" s="2" t="str">
        <f>IF(ISNUMBER(J14),DATE(YEAR(Summary!$B$2)+IF(DATE(YEAR(Summary!$B$2),MONTH(J14+0),DAY(J14+0))&lt;Summary!$B$2,1,0),MONTH(J14+0),DAY(J14+0)),"")</f>
        <v/>
      </c>
      <c r="L14" s="3" t="str">
        <f>IF(ISNUMBER(K14),K14-Summary!$B$2,"")</f>
        <v/>
      </c>
      <c r="M14" s="3" t="str">
        <f>IF(ISNUMBER(J14),YEAR(Summary!$B$2)-YEAR(J14+0)+IF(DATE(YEAR(Summary!$B$2),MONTH(J14+0),DAY(J14+0))&lt;Summary!$B$2,1,0),"")</f>
        <v/>
      </c>
      <c r="O14" t="b">
        <v>0</v>
      </c>
      <c r="P14" t="b">
        <v>0</v>
      </c>
      <c r="Q14" t="str">
        <f>IF(ISBLANK(F14),"",IF(ISBLANK(N14),A14&amp;" "&amp;B14,N14)&amp;", "&amp;F14&amp;", "&amp;G14&amp;", "&amp;H14&amp;" "&amp;I14)</f>
        <v/>
      </c>
      <c r="R14" t="s">
        <v>116</v>
      </c>
      <c r="S14" s="3" t="str">
        <f>IF(ISNUMBER(J14),MONTH(J14+0),"")</f>
        <v/>
      </c>
    </row>
    <row r="15" spans="1:19" x14ac:dyDescent="0.25">
      <c r="A15" t="s">
        <v>117</v>
      </c>
      <c r="B15" t="s">
        <v>20</v>
      </c>
      <c r="C15" t="s">
        <v>21</v>
      </c>
      <c r="D15" t="s">
        <v>118</v>
      </c>
      <c r="E15" t="s">
        <v>119</v>
      </c>
      <c r="F15" t="s">
        <v>120</v>
      </c>
      <c r="G15" t="s">
        <v>121</v>
      </c>
      <c r="H15" t="s">
        <v>122</v>
      </c>
      <c r="I15" t="s">
        <v>123</v>
      </c>
      <c r="J15" s="2">
        <v>35744</v>
      </c>
      <c r="K15" s="2">
        <f>IF(ISNUMBER(J15),DATE(YEAR(Summary!$B$2)+IF(DATE(YEAR(Summary!$B$2),MONTH(J15+0),DAY(J15+0))&lt;Summary!$B$2,1,0),MONTH(J15+0),DAY(J15+0)),"")</f>
        <v>46336</v>
      </c>
      <c r="L15" s="3">
        <f>IF(ISNUMBER(K15),K15-Summary!$B$2,"")</f>
        <v>6</v>
      </c>
      <c r="M15" s="3">
        <f>IF(ISNUMBER(J15),YEAR(Summary!$B$2)-YEAR(J15+0)+IF(DATE(YEAR(Summary!$B$2),MONTH(J15+0),DAY(J15+0))&lt;Summary!$B$2,1,0),"")</f>
        <v>29</v>
      </c>
      <c r="O15" t="b">
        <v>1</v>
      </c>
      <c r="P15" t="b">
        <v>0</v>
      </c>
      <c r="Q15" t="str">
        <f>IF(ISBLANK(F15),"",IF(ISBLANK(N15),A15&amp;" "&amp;B15,N15)&amp;", "&amp;F15&amp;", "&amp;G15&amp;", "&amp;H15&amp;" "&amp;I15)</f>
        <v>Sofia Morales, 66 Lincoln Ave, Apt 2, Brooklyn, NY 11225</v>
      </c>
      <c r="R15" t="s">
        <v>124</v>
      </c>
      <c r="S15" s="3">
        <f>IF(ISNUMBER(J15),MONTH(J15+0),"")</f>
        <v>11</v>
      </c>
    </row>
    <row r="16" spans="1:19" x14ac:dyDescent="0.25">
      <c r="A16" t="s">
        <v>125</v>
      </c>
      <c r="B16" t="s">
        <v>126</v>
      </c>
      <c r="C16" t="s">
        <v>48</v>
      </c>
      <c r="D16" t="s">
        <v>127</v>
      </c>
      <c r="E16" t="s">
        <v>128</v>
      </c>
      <c r="F16" t="s">
        <v>129</v>
      </c>
      <c r="G16" t="s">
        <v>130</v>
      </c>
      <c r="H16" t="s">
        <v>131</v>
      </c>
      <c r="I16" t="s">
        <v>132</v>
      </c>
      <c r="J16" s="2">
        <v>32684</v>
      </c>
      <c r="K16" s="2">
        <f>IF(ISNUMBER(J16),DATE(YEAR(Summary!$B$2)+IF(DATE(YEAR(Summary!$B$2),MONTH(J16+0),DAY(J16+0))&lt;Summary!$B$2,1,0),MONTH(J16+0),DAY(J16+0)),"")</f>
        <v>46563</v>
      </c>
      <c r="L16" s="3">
        <f>IF(ISNUMBER(K16),K16-Summary!$B$2,"")</f>
        <v>233</v>
      </c>
      <c r="M16" s="3">
        <f>IF(ISNUMBER(J16),YEAR(Summary!$B$2)-YEAR(J16+0)+IF(DATE(YEAR(Summary!$B$2),MONTH(J16+0),DAY(J16+0))&lt;Summary!$B$2,1,0),"")</f>
        <v>38</v>
      </c>
      <c r="N16" t="s">
        <v>133</v>
      </c>
      <c r="O16" t="b">
        <v>1</v>
      </c>
      <c r="P16" t="b">
        <v>0</v>
      </c>
      <c r="Q16" t="str">
        <f>IF(ISBLANK(F16),"",IF(ISBLANK(N16),A16&amp;" "&amp;B16,N16)&amp;", "&amp;F16&amp;", "&amp;G16&amp;", "&amp;H16&amp;" "&amp;I16)</f>
        <v>Ben and Jess, 4308 Avenue F, Austin, TX 78751</v>
      </c>
      <c r="S16" s="3">
        <f>IF(ISNUMBER(J16),MONTH(J16+0),"")</f>
        <v>6</v>
      </c>
    </row>
    <row r="17" spans="1:19" x14ac:dyDescent="0.25">
      <c r="A17" t="s">
        <v>134</v>
      </c>
      <c r="B17" t="s">
        <v>135</v>
      </c>
      <c r="C17" t="s">
        <v>74</v>
      </c>
      <c r="D17" t="s">
        <v>136</v>
      </c>
      <c r="F17" t="s">
        <v>137</v>
      </c>
      <c r="G17" t="s">
        <v>25</v>
      </c>
      <c r="H17" t="s">
        <v>26</v>
      </c>
      <c r="I17" t="s">
        <v>27</v>
      </c>
      <c r="J17" s="2">
        <v>17160</v>
      </c>
      <c r="K17" s="2">
        <f>IF(ISNUMBER(J17),DATE(YEAR(Summary!$B$2)+IF(DATE(YEAR(Summary!$B$2),MONTH(J17+0),DAY(J17+0))&lt;Summary!$B$2,1,0),MONTH(J17+0),DAY(J17+0)),"")</f>
        <v>46380</v>
      </c>
      <c r="L17" s="3">
        <f>IF(ISNUMBER(K17),K17-Summary!$B$2,"")</f>
        <v>50</v>
      </c>
      <c r="M17" s="3">
        <f>IF(ISNUMBER(J17),YEAR(Summary!$B$2)-YEAR(J17+0)+IF(DATE(YEAR(Summary!$B$2),MONTH(J17+0),DAY(J17+0))&lt;Summary!$B$2,1,0),"")</f>
        <v>80</v>
      </c>
      <c r="O17" t="b">
        <v>1</v>
      </c>
      <c r="P17" t="b">
        <v>0</v>
      </c>
      <c r="Q17" t="str">
        <f>IF(ISBLANK(F17),"",IF(ISBLANK(N17),A17&amp;" "&amp;B17,N17)&amp;", "&amp;F17&amp;", "&amp;G17&amp;", "&amp;H17&amp;" "&amp;I17)</f>
        <v>Joyce Hill, 2220 W Belden Ave, Chicago, IL 60647</v>
      </c>
      <c r="R17" t="s">
        <v>138</v>
      </c>
      <c r="S17" s="3">
        <f>IF(ISNUMBER(J17),MONTH(J17+0),"")</f>
        <v>12</v>
      </c>
    </row>
    <row r="18" spans="1:19" x14ac:dyDescent="0.25">
      <c r="J18" s="2"/>
      <c r="K18" s="2" t="str">
        <f>IF(ISNUMBER(J18),DATE(YEAR(Summary!$B$2)+IF(DATE(YEAR(Summary!$B$2),MONTH(J18+0),DAY(J18+0))&lt;Summary!$B$2,1,0),MONTH(J18+0),DAY(J18+0)),"")</f>
        <v/>
      </c>
      <c r="L18" s="3" t="str">
        <f>IF(ISNUMBER(K18),K18-Summary!$B$2,"")</f>
        <v/>
      </c>
      <c r="M18" s="3" t="str">
        <f>IF(ISNUMBER(J18),YEAR(Summary!$B$2)-YEAR(J18+0)+IF(DATE(YEAR(Summary!$B$2),MONTH(J18+0),DAY(J18+0))&lt;Summary!$B$2,1,0),"")</f>
        <v/>
      </c>
      <c r="O18" t="b">
        <v>0</v>
      </c>
      <c r="P18" t="b">
        <v>0</v>
      </c>
      <c r="Q18" t="str">
        <f>IF(ISBLANK(F18),"",IF(ISBLANK(N18),A18&amp;" "&amp;B18,N18)&amp;", "&amp;F18&amp;", "&amp;G18&amp;", "&amp;H18&amp;" "&amp;I18)</f>
        <v/>
      </c>
      <c r="S18" s="3" t="str">
        <f>IF(ISNUMBER(J18),MONTH(J18+0),"")</f>
        <v/>
      </c>
    </row>
    <row r="19" spans="1:19" x14ac:dyDescent="0.25">
      <c r="J19" s="2"/>
      <c r="K19" s="2" t="str">
        <f>IF(ISNUMBER(J19),DATE(YEAR(Summary!$B$2)+IF(DATE(YEAR(Summary!$B$2),MONTH(J19+0),DAY(J19+0))&lt;Summary!$B$2,1,0),MONTH(J19+0),DAY(J19+0)),"")</f>
        <v/>
      </c>
      <c r="L19" s="3" t="str">
        <f>IF(ISNUMBER(K19),K19-Summary!$B$2,"")</f>
        <v/>
      </c>
      <c r="M19" s="3" t="str">
        <f>IF(ISNUMBER(J19),YEAR(Summary!$B$2)-YEAR(J19+0)+IF(DATE(YEAR(Summary!$B$2),MONTH(J19+0),DAY(J19+0))&lt;Summary!$B$2,1,0),"")</f>
        <v/>
      </c>
      <c r="O19" t="b">
        <v>0</v>
      </c>
      <c r="P19" t="b">
        <v>0</v>
      </c>
      <c r="Q19" t="str">
        <f>IF(ISBLANK(F19),"",IF(ISBLANK(N19),A19&amp;" "&amp;B19,N19)&amp;", "&amp;F19&amp;", "&amp;G19&amp;", "&amp;H19&amp;" "&amp;I19)</f>
        <v/>
      </c>
      <c r="S19" s="3" t="str">
        <f>IF(ISNUMBER(J19),MONTH(J19+0),"")</f>
        <v/>
      </c>
    </row>
    <row r="20" spans="1:19" x14ac:dyDescent="0.25">
      <c r="J20" s="2"/>
      <c r="K20" s="2" t="str">
        <f>IF(ISNUMBER(J20),DATE(YEAR(Summary!$B$2)+IF(DATE(YEAR(Summary!$B$2),MONTH(J20+0),DAY(J20+0))&lt;Summary!$B$2,1,0),MONTH(J20+0),DAY(J20+0)),"")</f>
        <v/>
      </c>
      <c r="L20" s="3" t="str">
        <f>IF(ISNUMBER(K20),K20-Summary!$B$2,"")</f>
        <v/>
      </c>
      <c r="M20" s="3" t="str">
        <f>IF(ISNUMBER(J20),YEAR(Summary!$B$2)-YEAR(J20+0)+IF(DATE(YEAR(Summary!$B$2),MONTH(J20+0),DAY(J20+0))&lt;Summary!$B$2,1,0),"")</f>
        <v/>
      </c>
      <c r="O20" t="b">
        <v>0</v>
      </c>
      <c r="P20" t="b">
        <v>0</v>
      </c>
      <c r="Q20" t="str">
        <f>IF(ISBLANK(F20),"",IF(ISBLANK(N20),A20&amp;" "&amp;B20,N20)&amp;", "&amp;F20&amp;", "&amp;G20&amp;", "&amp;H20&amp;" "&amp;I20)</f>
        <v/>
      </c>
      <c r="S20" s="3" t="str">
        <f>IF(ISNUMBER(J20),MONTH(J20+0),"")</f>
        <v/>
      </c>
    </row>
    <row r="21" spans="1:19" x14ac:dyDescent="0.25">
      <c r="J21" s="2"/>
      <c r="K21" s="2" t="str">
        <f>IF(ISNUMBER(J21),DATE(YEAR(Summary!$B$2)+IF(DATE(YEAR(Summary!$B$2),MONTH(J21+0),DAY(J21+0))&lt;Summary!$B$2,1,0),MONTH(J21+0),DAY(J21+0)),"")</f>
        <v/>
      </c>
      <c r="L21" s="3" t="str">
        <f>IF(ISNUMBER(K21),K21-Summary!$B$2,"")</f>
        <v/>
      </c>
      <c r="M21" s="3" t="str">
        <f>IF(ISNUMBER(J21),YEAR(Summary!$B$2)-YEAR(J21+0)+IF(DATE(YEAR(Summary!$B$2),MONTH(J21+0),DAY(J21+0))&lt;Summary!$B$2,1,0),"")</f>
        <v/>
      </c>
      <c r="O21" t="b">
        <v>0</v>
      </c>
      <c r="P21" t="b">
        <v>0</v>
      </c>
      <c r="Q21" t="str">
        <f>IF(ISBLANK(F21),"",IF(ISBLANK(N21),A21&amp;" "&amp;B21,N21)&amp;", "&amp;F21&amp;", "&amp;G21&amp;", "&amp;H21&amp;" "&amp;I21)</f>
        <v/>
      </c>
      <c r="S21" s="3" t="str">
        <f>IF(ISNUMBER(J21),MONTH(J21+0),"")</f>
        <v/>
      </c>
    </row>
    <row r="22" spans="1:19" x14ac:dyDescent="0.25">
      <c r="J22" s="2"/>
      <c r="K22" s="2" t="str">
        <f>IF(ISNUMBER(J22),DATE(YEAR(Summary!$B$2)+IF(DATE(YEAR(Summary!$B$2),MONTH(J22+0),DAY(J22+0))&lt;Summary!$B$2,1,0),MONTH(J22+0),DAY(J22+0)),"")</f>
        <v/>
      </c>
      <c r="L22" s="3" t="str">
        <f>IF(ISNUMBER(K22),K22-Summary!$B$2,"")</f>
        <v/>
      </c>
      <c r="M22" s="3" t="str">
        <f>IF(ISNUMBER(J22),YEAR(Summary!$B$2)-YEAR(J22+0)+IF(DATE(YEAR(Summary!$B$2),MONTH(J22+0),DAY(J22+0))&lt;Summary!$B$2,1,0),"")</f>
        <v/>
      </c>
      <c r="O22" t="b">
        <v>0</v>
      </c>
      <c r="P22" t="b">
        <v>0</v>
      </c>
      <c r="Q22" t="str">
        <f>IF(ISBLANK(F22),"",IF(ISBLANK(N22),A22&amp;" "&amp;B22,N22)&amp;", "&amp;F22&amp;", "&amp;G22&amp;", "&amp;H22&amp;" "&amp;I22)</f>
        <v/>
      </c>
      <c r="S22" s="3" t="str">
        <f>IF(ISNUMBER(J22),MONTH(J22+0),"")</f>
        <v/>
      </c>
    </row>
    <row r="23" spans="1:19" x14ac:dyDescent="0.25">
      <c r="J23" s="2"/>
      <c r="K23" s="2" t="str">
        <f>IF(ISNUMBER(J23),DATE(YEAR(Summary!$B$2)+IF(DATE(YEAR(Summary!$B$2),MONTH(J23+0),DAY(J23+0))&lt;Summary!$B$2,1,0),MONTH(J23+0),DAY(J23+0)),"")</f>
        <v/>
      </c>
      <c r="L23" s="3" t="str">
        <f>IF(ISNUMBER(K23),K23-Summary!$B$2,"")</f>
        <v/>
      </c>
      <c r="M23" s="3" t="str">
        <f>IF(ISNUMBER(J23),YEAR(Summary!$B$2)-YEAR(J23+0)+IF(DATE(YEAR(Summary!$B$2),MONTH(J23+0),DAY(J23+0))&lt;Summary!$B$2,1,0),"")</f>
        <v/>
      </c>
      <c r="O23" t="b">
        <v>0</v>
      </c>
      <c r="P23" t="b">
        <v>0</v>
      </c>
      <c r="Q23" t="str">
        <f>IF(ISBLANK(F23),"",IF(ISBLANK(N23),A23&amp;" "&amp;B23,N23)&amp;", "&amp;F23&amp;", "&amp;G23&amp;", "&amp;H23&amp;" "&amp;I23)</f>
        <v/>
      </c>
      <c r="S23" s="3" t="str">
        <f>IF(ISNUMBER(J23),MONTH(J23+0),"")</f>
        <v/>
      </c>
    </row>
    <row r="24" spans="1:19" x14ac:dyDescent="0.25">
      <c r="J24" s="2"/>
      <c r="K24" s="2" t="str">
        <f>IF(ISNUMBER(J24),DATE(YEAR(Summary!$B$2)+IF(DATE(YEAR(Summary!$B$2),MONTH(J24+0),DAY(J24+0))&lt;Summary!$B$2,1,0),MONTH(J24+0),DAY(J24+0)),"")</f>
        <v/>
      </c>
      <c r="L24" s="3" t="str">
        <f>IF(ISNUMBER(K24),K24-Summary!$B$2,"")</f>
        <v/>
      </c>
      <c r="M24" s="3" t="str">
        <f>IF(ISNUMBER(J24),YEAR(Summary!$B$2)-YEAR(J24+0)+IF(DATE(YEAR(Summary!$B$2),MONTH(J24+0),DAY(J24+0))&lt;Summary!$B$2,1,0),"")</f>
        <v/>
      </c>
      <c r="O24" t="b">
        <v>0</v>
      </c>
      <c r="P24" t="b">
        <v>0</v>
      </c>
      <c r="Q24" t="str">
        <f>IF(ISBLANK(F24),"",IF(ISBLANK(N24),A24&amp;" "&amp;B24,N24)&amp;", "&amp;F24&amp;", "&amp;G24&amp;", "&amp;H24&amp;" "&amp;I24)</f>
        <v/>
      </c>
      <c r="S24" s="3" t="str">
        <f>IF(ISNUMBER(J24),MONTH(J24+0),"")</f>
        <v/>
      </c>
    </row>
    <row r="25" spans="1:19" x14ac:dyDescent="0.25">
      <c r="J25" s="2"/>
      <c r="K25" s="2" t="str">
        <f>IF(ISNUMBER(J25),DATE(YEAR(Summary!$B$2)+IF(DATE(YEAR(Summary!$B$2),MONTH(J25+0),DAY(J25+0))&lt;Summary!$B$2,1,0),MONTH(J25+0),DAY(J25+0)),"")</f>
        <v/>
      </c>
      <c r="L25" s="3" t="str">
        <f>IF(ISNUMBER(K25),K25-Summary!$B$2,"")</f>
        <v/>
      </c>
      <c r="M25" s="3" t="str">
        <f>IF(ISNUMBER(J25),YEAR(Summary!$B$2)-YEAR(J25+0)+IF(DATE(YEAR(Summary!$B$2),MONTH(J25+0),DAY(J25+0))&lt;Summary!$B$2,1,0),"")</f>
        <v/>
      </c>
      <c r="O25" t="b">
        <v>0</v>
      </c>
      <c r="P25" t="b">
        <v>0</v>
      </c>
      <c r="Q25" t="str">
        <f>IF(ISBLANK(F25),"",IF(ISBLANK(N25),A25&amp;" "&amp;B25,N25)&amp;", "&amp;F25&amp;", "&amp;G25&amp;", "&amp;H25&amp;" "&amp;I25)</f>
        <v/>
      </c>
      <c r="S25" s="3" t="str">
        <f>IF(ISNUMBER(J25),MONTH(J25+0),"")</f>
        <v/>
      </c>
    </row>
    <row r="26" spans="1:19" x14ac:dyDescent="0.25">
      <c r="J26" s="2"/>
      <c r="K26" s="2" t="str">
        <f>IF(ISNUMBER(J26),DATE(YEAR(Summary!$B$2)+IF(DATE(YEAR(Summary!$B$2),MONTH(J26+0),DAY(J26+0))&lt;Summary!$B$2,1,0),MONTH(J26+0),DAY(J26+0)),"")</f>
        <v/>
      </c>
      <c r="L26" s="3" t="str">
        <f>IF(ISNUMBER(K26),K26-Summary!$B$2,"")</f>
        <v/>
      </c>
      <c r="M26" s="3" t="str">
        <f>IF(ISNUMBER(J26),YEAR(Summary!$B$2)-YEAR(J26+0)+IF(DATE(YEAR(Summary!$B$2),MONTH(J26+0),DAY(J26+0))&lt;Summary!$B$2,1,0),"")</f>
        <v/>
      </c>
      <c r="O26" t="b">
        <v>0</v>
      </c>
      <c r="P26" t="b">
        <v>0</v>
      </c>
      <c r="Q26" t="str">
        <f>IF(ISBLANK(F26),"",IF(ISBLANK(N26),A26&amp;" "&amp;B26,N26)&amp;", "&amp;F26&amp;", "&amp;G26&amp;", "&amp;H26&amp;" "&amp;I26)</f>
        <v/>
      </c>
      <c r="S26" s="3" t="str">
        <f>IF(ISNUMBER(J26),MONTH(J26+0),"")</f>
        <v/>
      </c>
    </row>
    <row r="27" spans="1:19" x14ac:dyDescent="0.25">
      <c r="J27" s="2"/>
      <c r="K27" s="2" t="str">
        <f>IF(ISNUMBER(J27),DATE(YEAR(Summary!$B$2)+IF(DATE(YEAR(Summary!$B$2),MONTH(J27+0),DAY(J27+0))&lt;Summary!$B$2,1,0),MONTH(J27+0),DAY(J27+0)),"")</f>
        <v/>
      </c>
      <c r="L27" s="3" t="str">
        <f>IF(ISNUMBER(K27),K27-Summary!$B$2,"")</f>
        <v/>
      </c>
      <c r="M27" s="3" t="str">
        <f>IF(ISNUMBER(J27),YEAR(Summary!$B$2)-YEAR(J27+0)+IF(DATE(YEAR(Summary!$B$2),MONTH(J27+0),DAY(J27+0))&lt;Summary!$B$2,1,0),"")</f>
        <v/>
      </c>
      <c r="O27" t="b">
        <v>0</v>
      </c>
      <c r="P27" t="b">
        <v>0</v>
      </c>
      <c r="Q27" t="str">
        <f>IF(ISBLANK(F27),"",IF(ISBLANK(N27),A27&amp;" "&amp;B27,N27)&amp;", "&amp;F27&amp;", "&amp;G27&amp;", "&amp;H27&amp;" "&amp;I27)</f>
        <v/>
      </c>
      <c r="S27" s="3" t="str">
        <f>IF(ISNUMBER(J27),MONTH(J27+0),"")</f>
        <v/>
      </c>
    </row>
    <row r="28" spans="15:16" x14ac:dyDescent="0.25"/>
    <row r="29" spans="15:16" x14ac:dyDescent="0.25"/>
    <row r="30" spans="15:16" x14ac:dyDescent="0.25"/>
    <row r="31" spans="15:16" x14ac:dyDescent="0.25"/>
    <row r="32" spans="15:16" x14ac:dyDescent="0.25"/>
    <row r="33" spans="15:16" x14ac:dyDescent="0.25"/>
    <row r="34" spans="15:16" x14ac:dyDescent="0.25"/>
    <row r="35" spans="15:16" x14ac:dyDescent="0.25"/>
    <row r="36" spans="15:16" x14ac:dyDescent="0.25"/>
    <row r="37" spans="15:16" x14ac:dyDescent="0.25"/>
    <row r="38" spans="15:16" x14ac:dyDescent="0.25"/>
    <row r="39" spans="15:16" x14ac:dyDescent="0.25"/>
    <row r="40" spans="15:16" x14ac:dyDescent="0.25"/>
    <row r="41" spans="15:16" x14ac:dyDescent="0.25"/>
    <row r="42" spans="15:16" x14ac:dyDescent="0.25"/>
    <row r="43" spans="15:16" x14ac:dyDescent="0.25"/>
    <row r="44" spans="15:16" x14ac:dyDescent="0.25"/>
    <row r="45" spans="15:16" x14ac:dyDescent="0.25"/>
    <row r="46" spans="15:16" x14ac:dyDescent="0.25"/>
    <row r="47" spans="15:16" x14ac:dyDescent="0.25"/>
    <row r="48" spans="15:16" x14ac:dyDescent="0.25"/>
    <row r="49" spans="15:16" x14ac:dyDescent="0.25"/>
    <row r="50" spans="15:16" x14ac:dyDescent="0.25"/>
  </sheetData>
  <dataValidations count="2">
    <dataValidation type="list" allowBlank="1" sqref="O10:P50">
      <formula1>"TRUE,FALSE"</formula1>
    </dataValidation>
    <dataValidation type="list" allowBlank="1" sqref="O2:P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2" customWidth="1"/>
  </cols>
  <sheetData>
    <row r="1" spans="1:2" s="1" customFormat="1" x14ac:dyDescent="0.25">
      <c r="A1" s="1" t="s">
        <v>139</v>
      </c>
      <c r="B1" s="1" t="s">
        <v>140</v>
      </c>
    </row>
    <row r="2" spans="1:2" x14ac:dyDescent="0.25">
      <c r="A2" t="s">
        <v>141</v>
      </c>
      <c r="B2" s="2">
        <f>DATE(2026,11,4)</f>
        <v>46330</v>
      </c>
    </row>
    <row r="3" spans="1:2" x14ac:dyDescent="0.25">
      <c r="A3" t="s">
        <v>142</v>
      </c>
      <c r="B3" s="3">
        <f>COUNTA(Contacts!A2:A300)</f>
        <v>16</v>
      </c>
    </row>
    <row r="4" spans="1:2" x14ac:dyDescent="0.25">
      <c r="A4" t="s">
        <v>143</v>
      </c>
      <c r="B4" s="3">
        <f>COUNTIFS(Contacts!L2:L300,"&gt;=0",Contacts!L2:L300,"&lt;=30")</f>
        <v>5</v>
      </c>
    </row>
    <row r="5" spans="1:2" x14ac:dyDescent="0.25">
      <c r="A5" t="s">
        <v>144</v>
      </c>
      <c r="B5" s="3">
        <f>MIN(Contacts!L2:L300)</f>
        <v>4</v>
      </c>
    </row>
    <row r="6" spans="1:2" x14ac:dyDescent="0.25">
      <c r="A6" t="s">
        <v>145</v>
      </c>
      <c r="B6" s="3">
        <f>COUNTIF(Contacts!O2:O300,TRUE)</f>
        <v>11</v>
      </c>
    </row>
    <row r="7" spans="1:2" x14ac:dyDescent="0.25">
      <c r="A7" t="s">
        <v>146</v>
      </c>
      <c r="B7" s="3">
        <f>COUNTIFS(Contacts!O2:O300,TRUE,Contacts!P2:P300,TRUE)</f>
        <v>4</v>
      </c>
    </row>
    <row r="8" spans="1:2" x14ac:dyDescent="0.25">
      <c r="A8" t="s">
        <v>147</v>
      </c>
      <c r="B8" s="3">
        <f>B6-B7</f>
        <v>7</v>
      </c>
    </row>
    <row r="9" spans="1:2" x14ac:dyDescent="0.25">
      <c r="A9" t="s">
        <v>148</v>
      </c>
      <c r="B9" s="3"/>
    </row>
    <row r="10" spans="1:2" x14ac:dyDescent="0.25">
      <c r="A10" t="s">
        <v>21</v>
      </c>
      <c r="B10" s="3">
        <f>COUNTIF(Contacts!$C$2:$C$300,A10)</f>
        <v>4</v>
      </c>
    </row>
    <row r="11" spans="1:2" x14ac:dyDescent="0.25">
      <c r="A11" t="s">
        <v>48</v>
      </c>
      <c r="B11" s="3">
        <f>COUNTIF(Contacts!$C$2:$C$300,A11)</f>
        <v>5</v>
      </c>
    </row>
    <row r="12" spans="1:2" x14ac:dyDescent="0.25">
      <c r="A12" t="s">
        <v>74</v>
      </c>
      <c r="B12" s="3">
        <f>COUNTIF(Contacts!$C$2:$C$300,A12)</f>
        <v>3</v>
      </c>
    </row>
    <row r="13" spans="1:2" x14ac:dyDescent="0.25">
      <c r="A13" t="s">
        <v>86</v>
      </c>
      <c r="B13" s="3">
        <f>COUNTIF(Contacts!$C$2:$C$300,A13)</f>
        <v>2</v>
      </c>
    </row>
    <row r="14" spans="1:2" x14ac:dyDescent="0.25">
      <c r="A14" t="s">
        <v>107</v>
      </c>
      <c r="B14" s="3">
        <f>COUNTIF(Contacts!$C$2:$C$300,A14)</f>
        <v>2</v>
      </c>
    </row>
    <row r="15" spans="1:2" x14ac:dyDescent="0.25">
      <c r="A15" t="s">
        <v>149</v>
      </c>
      <c r="B15" s="3"/>
    </row>
    <row r="16" spans="1:2" x14ac:dyDescent="0.25">
      <c r="A16" t="s">
        <v>150</v>
      </c>
      <c r="B16" s="3">
        <f>COUNTIF(Contacts!$S$2:$S$300,1)</f>
        <v>1</v>
      </c>
    </row>
    <row r="17" spans="1:2" x14ac:dyDescent="0.25">
      <c r="A17" t="s">
        <v>151</v>
      </c>
      <c r="B17" s="3">
        <f>COUNTIF(Contacts!$S$2:$S$300,2)</f>
        <v>1</v>
      </c>
    </row>
    <row r="18" spans="1:2" x14ac:dyDescent="0.25">
      <c r="A18" t="s">
        <v>152</v>
      </c>
      <c r="B18" s="3">
        <f>COUNTIF(Contacts!$S$2:$S$300,3)</f>
        <v>1</v>
      </c>
    </row>
    <row r="19" spans="1:2" x14ac:dyDescent="0.25">
      <c r="A19" t="s">
        <v>153</v>
      </c>
      <c r="B19" s="3">
        <f>COUNTIF(Contacts!$S$2:$S$300,4)</f>
        <v>0</v>
      </c>
    </row>
    <row r="20" spans="1:2" x14ac:dyDescent="0.25">
      <c r="A20" t="s">
        <v>154</v>
      </c>
      <c r="B20" s="3">
        <f>COUNTIF(Contacts!$S$2:$S$300,5)</f>
        <v>1</v>
      </c>
    </row>
    <row r="21" spans="1:2" x14ac:dyDescent="0.25">
      <c r="A21" t="s">
        <v>155</v>
      </c>
      <c r="B21" s="3">
        <f>COUNTIF(Contacts!$S$2:$S$300,6)</f>
        <v>1</v>
      </c>
    </row>
    <row r="22" spans="1:2" x14ac:dyDescent="0.25">
      <c r="A22" t="s">
        <v>156</v>
      </c>
      <c r="B22" s="3">
        <f>COUNTIF(Contacts!$S$2:$S$300,7)</f>
        <v>1</v>
      </c>
    </row>
    <row r="23" spans="1:2" x14ac:dyDescent="0.25">
      <c r="A23" t="s">
        <v>157</v>
      </c>
      <c r="B23" s="3">
        <f>COUNTIF(Contacts!$S$2:$S$300,8)</f>
        <v>0</v>
      </c>
    </row>
    <row r="24" spans="1:2" x14ac:dyDescent="0.25">
      <c r="A24" t="s">
        <v>158</v>
      </c>
      <c r="B24" s="3">
        <f>COUNTIF(Contacts!$S$2:$S$300,9)</f>
        <v>1</v>
      </c>
    </row>
    <row r="25" spans="1:2" x14ac:dyDescent="0.25">
      <c r="A25" t="s">
        <v>159</v>
      </c>
      <c r="B25" s="3">
        <f>COUNTIF(Contacts!$S$2:$S$300,10)</f>
        <v>0</v>
      </c>
    </row>
    <row r="26" spans="1:2" x14ac:dyDescent="0.25">
      <c r="A26" t="s">
        <v>160</v>
      </c>
      <c r="B26" s="3">
        <f>COUNTIF(Contacts!$S$2:$S$300,11)</f>
        <v>4</v>
      </c>
    </row>
    <row r="27" spans="1:2" x14ac:dyDescent="0.25">
      <c r="A27" t="s">
        <v>161</v>
      </c>
      <c r="B27" s="3">
        <f>COUNTIF(Contacts!$S$2:$S$300,12)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Contacts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Address Book</dc:title>
  <dc:subject/>
  <dc:description/>
  <cp:keywords/>
  <cp:category/>
  <cp:lastModifiedBy>Unknown</cp:lastModifiedBy>
  <dcterms:created xsi:type="dcterms:W3CDTF">2026-10-18T23:17:02Z</dcterms:created>
  <dcterms:modified xsi:type="dcterms:W3CDTF">2026-10-18T23:17:02Z</dcterms:modified>
</cp:coreProperties>
</file>