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dance" state="visible" r:id="rId4"/>
    <sheet sheetId="2" name="By Day" state="visible" r:id="rId5"/>
    <sheet sheetId="3" name="Summary" state="visible" r:id="rId6"/>
    <sheet sheetId="4" name="Key" state="visible" r:id="rId7"/>
  </sheets>
  <calcPr calcId="171027"/>
</workbook>
</file>

<file path=xl/sharedStrings.xml><?xml version="1.0" encoding="utf-8"?>
<sst xmlns="http://schemas.openxmlformats.org/spreadsheetml/2006/main" count="248" uniqueCount="61">
  <si>
    <t>Student</t>
  </si>
  <si>
    <t>Oct 1</t>
  </si>
  <si>
    <t>Oct 2</t>
  </si>
  <si>
    <t>Oct 5</t>
  </si>
  <si>
    <t>Oct 6</t>
  </si>
  <si>
    <t>Oct 7</t>
  </si>
  <si>
    <t>Oct 8</t>
  </si>
  <si>
    <t>Oct 9</t>
  </si>
  <si>
    <t>Oct 12</t>
  </si>
  <si>
    <t>Oct 13</t>
  </si>
  <si>
    <t>Oct 14</t>
  </si>
  <si>
    <t>Oct 15</t>
  </si>
  <si>
    <t>Oct 16</t>
  </si>
  <si>
    <t>Present</t>
  </si>
  <si>
    <t>Late</t>
  </si>
  <si>
    <t>Absent</t>
  </si>
  <si>
    <t>Excused</t>
  </si>
  <si>
    <t>Rate</t>
  </si>
  <si>
    <t>Flag</t>
  </si>
  <si>
    <t>Aiden Bell</t>
  </si>
  <si>
    <t>P</t>
  </si>
  <si>
    <t>Brianna Cole</t>
  </si>
  <si>
    <t>L</t>
  </si>
  <si>
    <t>Carlos Mendez</t>
  </si>
  <si>
    <t>A</t>
  </si>
  <si>
    <t>E</t>
  </si>
  <si>
    <t>Destiny Ross</t>
  </si>
  <si>
    <t>Ethan Walsh</t>
  </si>
  <si>
    <t>Fatima Ali</t>
  </si>
  <si>
    <t>Grace Kim</t>
  </si>
  <si>
    <t>Henry Owens</t>
  </si>
  <si>
    <t>Isabella Reyes</t>
  </si>
  <si>
    <t>Jordan Price</t>
  </si>
  <si>
    <t>Kayla Stewart</t>
  </si>
  <si>
    <t>Lucas Grant</t>
  </si>
  <si>
    <t>Mia Thompson</t>
  </si>
  <si>
    <t>Noah Rivera</t>
  </si>
  <si>
    <t>Olivia Chen</t>
  </si>
  <si>
    <t>Date</t>
  </si>
  <si>
    <t>Not marked</t>
  </si>
  <si>
    <t>All days</t>
  </si>
  <si>
    <t>Item</t>
  </si>
  <si>
    <t>Value</t>
  </si>
  <si>
    <t>Students</t>
  </si>
  <si>
    <t>Days in this sheet</t>
  </si>
  <si>
    <t>Overall attendance rate</t>
  </si>
  <si>
    <t>Students with perfect attendance</t>
  </si>
  <si>
    <t>Students flagged to check in</t>
  </si>
  <si>
    <t>Total absences</t>
  </si>
  <si>
    <t>Total lates</t>
  </si>
  <si>
    <t>Lowest student rate</t>
  </si>
  <si>
    <t>Code or setting</t>
  </si>
  <si>
    <t>What it means</t>
  </si>
  <si>
    <t>Flag students below</t>
  </si>
  <si>
    <t>A student whose rate drops under this gets "Check in"</t>
  </si>
  <si>
    <t>In class. Counts toward the rate.</t>
  </si>
  <si>
    <t>Arrived late. Counts as there.</t>
  </si>
  <si>
    <t>Not there. Counts against the rate.</t>
  </si>
  <si>
    <t>Excused absence. Counts against the rate, tracked on its own.</t>
  </si>
  <si>
    <t>Blank</t>
  </si>
  <si>
    <t>Not marked, not enrolled yet, or no class. Left out of the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</si>
</sst>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0.0%"/>
    <numFmt numFmtId="166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S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3" width="7" customWidth="1"/>
    <col min="15" max="15" width="7" customWidth="1"/>
    <col min="18" max="18" width="8" customWidth="1"/>
    <col min="19" max="19" width="1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s="2">
        <f>COUNTIF(B2:M2,"P")</f>
        <v>12</v>
      </c>
      <c r="O2" s="2">
        <f>COUNTIF(B2:M2,"L")</f>
        <v>0</v>
      </c>
      <c r="P2" s="2">
        <f>COUNTIF(B2:M2,"A")</f>
        <v>0</v>
      </c>
      <c r="Q2" s="2">
        <f>COUNTIF(B2:M2,"E")</f>
        <v>0</v>
      </c>
      <c r="R2" s="3">
        <f>IFERROR((N2+O2)/(N2+O2+P2+Q2),"")</f>
        <v>1</v>
      </c>
      <c r="S2" t="str">
        <f>IF(ISNUMBER(R2),IF(R2&lt;Key!$B$2,"Check in",""),"")</f>
        <v/>
      </c>
    </row>
    <row r="3" spans="1:19" x14ac:dyDescent="0.25">
      <c r="A3" t="s">
        <v>21</v>
      </c>
      <c r="B3" t="s">
        <v>20</v>
      </c>
      <c r="C3" t="s">
        <v>20</v>
      </c>
      <c r="D3" t="s">
        <v>22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22</v>
      </c>
      <c r="K3" t="s">
        <v>20</v>
      </c>
      <c r="L3" t="s">
        <v>20</v>
      </c>
      <c r="M3" t="s">
        <v>20</v>
      </c>
      <c r="N3" s="2">
        <f>COUNTIF(B3:M3,"P")</f>
        <v>10</v>
      </c>
      <c r="O3" s="2">
        <f>COUNTIF(B3:M3,"L")</f>
        <v>2</v>
      </c>
      <c r="P3" s="2">
        <f>COUNTIF(B3:M3,"A")</f>
        <v>0</v>
      </c>
      <c r="Q3" s="2">
        <f>COUNTIF(B3:M3,"E")</f>
        <v>0</v>
      </c>
      <c r="R3" s="3">
        <f>IFERROR((N3+O3)/(N3+O3+P3+Q3),"")</f>
        <v>1</v>
      </c>
      <c r="S3" t="str">
        <f>IF(ISNUMBER(R3),IF(R3&lt;Key!$B$2,"Check in",""),"")</f>
        <v/>
      </c>
    </row>
    <row r="4" spans="1:19" x14ac:dyDescent="0.25">
      <c r="A4" t="s">
        <v>23</v>
      </c>
      <c r="B4" t="s">
        <v>20</v>
      </c>
      <c r="C4" t="s">
        <v>24</v>
      </c>
      <c r="D4" t="s">
        <v>20</v>
      </c>
      <c r="E4" t="s">
        <v>20</v>
      </c>
      <c r="F4" t="s">
        <v>20</v>
      </c>
      <c r="G4" t="s">
        <v>20</v>
      </c>
      <c r="H4" t="s">
        <v>25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s="2">
        <f>COUNTIF(B4:M4,"P")</f>
        <v>10</v>
      </c>
      <c r="O4" s="2">
        <f>COUNTIF(B4:M4,"L")</f>
        <v>0</v>
      </c>
      <c r="P4" s="2">
        <f>COUNTIF(B4:M4,"A")</f>
        <v>1</v>
      </c>
      <c r="Q4" s="2">
        <f>COUNTIF(B4:M4,"E")</f>
        <v>1</v>
      </c>
      <c r="R4" s="3">
        <f>IFERROR((N4+O4)/(N4+O4+P4+Q4),"")</f>
        <v>0.8333333333333334</v>
      </c>
      <c r="S4" t="str">
        <f>IF(ISNUMBER(R4),IF(R4&lt;Key!$B$2,"Check in",""),"")</f>
        <v>Check in</v>
      </c>
    </row>
    <row r="5" spans="1:19" x14ac:dyDescent="0.25">
      <c r="A5" t="s">
        <v>26</v>
      </c>
      <c r="B5" t="s">
        <v>20</v>
      </c>
      <c r="C5" t="s">
        <v>20</v>
      </c>
      <c r="D5" t="s">
        <v>20</v>
      </c>
      <c r="E5" t="s">
        <v>20</v>
      </c>
      <c r="F5" t="s">
        <v>24</v>
      </c>
      <c r="G5" t="s">
        <v>24</v>
      </c>
      <c r="H5" t="s">
        <v>20</v>
      </c>
      <c r="I5" t="s">
        <v>20</v>
      </c>
      <c r="J5" t="s">
        <v>20</v>
      </c>
      <c r="K5" t="s">
        <v>24</v>
      </c>
      <c r="L5" t="s">
        <v>20</v>
      </c>
      <c r="M5" t="s">
        <v>20</v>
      </c>
      <c r="N5" s="2">
        <f>COUNTIF(B5:M5,"P")</f>
        <v>9</v>
      </c>
      <c r="O5" s="2">
        <f>COUNTIF(B5:M5,"L")</f>
        <v>0</v>
      </c>
      <c r="P5" s="2">
        <f>COUNTIF(B5:M5,"A")</f>
        <v>3</v>
      </c>
      <c r="Q5" s="2">
        <f>COUNTIF(B5:M5,"E")</f>
        <v>0</v>
      </c>
      <c r="R5" s="3">
        <f>IFERROR((N5+O5)/(N5+O5+P5+Q5),"")</f>
        <v>0.75</v>
      </c>
      <c r="S5" t="str">
        <f>IF(ISNUMBER(R5),IF(R5&lt;Key!$B$2,"Check in",""),"")</f>
        <v>Check in</v>
      </c>
    </row>
    <row r="6" spans="1:19" x14ac:dyDescent="0.25">
      <c r="A6" t="s">
        <v>27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22</v>
      </c>
      <c r="M6" t="s">
        <v>20</v>
      </c>
      <c r="N6" s="2">
        <f>COUNTIF(B6:M6,"P")</f>
        <v>11</v>
      </c>
      <c r="O6" s="2">
        <f>COUNTIF(B6:M6,"L")</f>
        <v>1</v>
      </c>
      <c r="P6" s="2">
        <f>COUNTIF(B6:M6,"A")</f>
        <v>0</v>
      </c>
      <c r="Q6" s="2">
        <f>COUNTIF(B6:M6,"E")</f>
        <v>0</v>
      </c>
      <c r="R6" s="3">
        <f>IFERROR((N6+O6)/(N6+O6+P6+Q6),"")</f>
        <v>1</v>
      </c>
      <c r="S6" t="str">
        <f>IF(ISNUMBER(R6),IF(R6&lt;Key!$B$2,"Check in",""),"")</f>
        <v/>
      </c>
    </row>
    <row r="7" spans="1:19" x14ac:dyDescent="0.25">
      <c r="A7" t="s">
        <v>28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s="2">
        <f>COUNTIF(B7:M7,"P")</f>
        <v>12</v>
      </c>
      <c r="O7" s="2">
        <f>COUNTIF(B7:M7,"L")</f>
        <v>0</v>
      </c>
      <c r="P7" s="2">
        <f>COUNTIF(B7:M7,"A")</f>
        <v>0</v>
      </c>
      <c r="Q7" s="2">
        <f>COUNTIF(B7:M7,"E")</f>
        <v>0</v>
      </c>
      <c r="R7" s="3">
        <f>IFERROR((N7+O7)/(N7+O7+P7+Q7),"")</f>
        <v>1</v>
      </c>
      <c r="S7" t="str">
        <f>IF(ISNUMBER(R7),IF(R7&lt;Key!$B$2,"Check in",""),"")</f>
        <v/>
      </c>
    </row>
    <row r="8" spans="1:19" x14ac:dyDescent="0.25">
      <c r="A8" t="s">
        <v>29</v>
      </c>
      <c r="B8" t="s">
        <v>22</v>
      </c>
      <c r="C8" t="s">
        <v>22</v>
      </c>
      <c r="D8" t="s">
        <v>20</v>
      </c>
      <c r="E8" t="s">
        <v>20</v>
      </c>
      <c r="F8" t="s">
        <v>22</v>
      </c>
      <c r="G8" t="s">
        <v>20</v>
      </c>
      <c r="H8" t="s">
        <v>20</v>
      </c>
      <c r="I8" t="s">
        <v>22</v>
      </c>
      <c r="J8" t="s">
        <v>20</v>
      </c>
      <c r="K8" t="s">
        <v>20</v>
      </c>
      <c r="L8" t="s">
        <v>22</v>
      </c>
      <c r="M8" t="s">
        <v>20</v>
      </c>
      <c r="N8" s="2">
        <f>COUNTIF(B8:M8,"P")</f>
        <v>7</v>
      </c>
      <c r="O8" s="2">
        <f>COUNTIF(B8:M8,"L")</f>
        <v>5</v>
      </c>
      <c r="P8" s="2">
        <f>COUNTIF(B8:M8,"A")</f>
        <v>0</v>
      </c>
      <c r="Q8" s="2">
        <f>COUNTIF(B8:M8,"E")</f>
        <v>0</v>
      </c>
      <c r="R8" s="3">
        <f>IFERROR((N8+O8)/(N8+O8+P8+Q8),"")</f>
        <v>1</v>
      </c>
      <c r="S8" t="str">
        <f>IF(ISNUMBER(R8),IF(R8&lt;Key!$B$2,"Check in",""),"")</f>
        <v/>
      </c>
    </row>
    <row r="9" spans="1:19" x14ac:dyDescent="0.25">
      <c r="A9" t="s">
        <v>30</v>
      </c>
      <c r="B9" t="s">
        <v>20</v>
      </c>
      <c r="C9" t="s">
        <v>20</v>
      </c>
      <c r="D9" t="s">
        <v>20</v>
      </c>
      <c r="E9" t="s">
        <v>25</v>
      </c>
      <c r="F9" t="s">
        <v>25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s="2">
        <f>COUNTIF(B9:M9,"P")</f>
        <v>10</v>
      </c>
      <c r="O9" s="2">
        <f>COUNTIF(B9:M9,"L")</f>
        <v>0</v>
      </c>
      <c r="P9" s="2">
        <f>COUNTIF(B9:M9,"A")</f>
        <v>0</v>
      </c>
      <c r="Q9" s="2">
        <f>COUNTIF(B9:M9,"E")</f>
        <v>2</v>
      </c>
      <c r="R9" s="3">
        <f>IFERROR((N9+O9)/(N9+O9+P9+Q9),"")</f>
        <v>0.8333333333333334</v>
      </c>
      <c r="S9" t="str">
        <f>IF(ISNUMBER(R9),IF(R9&lt;Key!$B$2,"Check in",""),"")</f>
        <v>Check in</v>
      </c>
    </row>
    <row r="10" spans="1:19" x14ac:dyDescent="0.25">
      <c r="A10" t="s">
        <v>31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s="2">
        <f>COUNTIF(B10:M10,"P")</f>
        <v>12</v>
      </c>
      <c r="O10" s="2">
        <f>COUNTIF(B10:M10,"L")</f>
        <v>0</v>
      </c>
      <c r="P10" s="2">
        <f>COUNTIF(B10:M10,"A")</f>
        <v>0</v>
      </c>
      <c r="Q10" s="2">
        <f>COUNTIF(B10:M10,"E")</f>
        <v>0</v>
      </c>
      <c r="R10" s="3">
        <f>IFERROR((N10+O10)/(N10+O10+P10+Q10),"")</f>
        <v>1</v>
      </c>
      <c r="S10" t="str">
        <f>IF(ISNUMBER(R10),IF(R10&lt;Key!$B$2,"Check in",""),"")</f>
        <v/>
      </c>
    </row>
    <row r="11" spans="1:19" x14ac:dyDescent="0.25">
      <c r="A11" t="s">
        <v>32</v>
      </c>
      <c r="B11" t="s">
        <v>24</v>
      </c>
      <c r="C11" t="s">
        <v>24</v>
      </c>
      <c r="D11" t="s">
        <v>20</v>
      </c>
      <c r="E11" t="s">
        <v>22</v>
      </c>
      <c r="F11" t="s">
        <v>20</v>
      </c>
      <c r="G11" t="s">
        <v>24</v>
      </c>
      <c r="H11" t="s">
        <v>20</v>
      </c>
      <c r="I11" t="s">
        <v>20</v>
      </c>
      <c r="J11" t="s">
        <v>24</v>
      </c>
      <c r="K11" t="s">
        <v>20</v>
      </c>
      <c r="L11" t="s">
        <v>20</v>
      </c>
      <c r="M11" t="s">
        <v>24</v>
      </c>
      <c r="N11" s="2">
        <f>COUNTIF(B11:M11,"P")</f>
        <v>6</v>
      </c>
      <c r="O11" s="2">
        <f>COUNTIF(B11:M11,"L")</f>
        <v>1</v>
      </c>
      <c r="P11" s="2">
        <f>COUNTIF(B11:M11,"A")</f>
        <v>5</v>
      </c>
      <c r="Q11" s="2">
        <f>COUNTIF(B11:M11,"E")</f>
        <v>0</v>
      </c>
      <c r="R11" s="3">
        <f>IFERROR((N11+O11)/(N11+O11+P11+Q11),"")</f>
        <v>0.5833333333333334</v>
      </c>
      <c r="S11" t="str">
        <f>IF(ISNUMBER(R11),IF(R11&lt;Key!$B$2,"Check in",""),"")</f>
        <v>Check in</v>
      </c>
    </row>
    <row r="12" spans="1:19" x14ac:dyDescent="0.25">
      <c r="A12" t="s">
        <v>33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24</v>
      </c>
      <c r="J12" t="s">
        <v>20</v>
      </c>
      <c r="K12" t="s">
        <v>20</v>
      </c>
      <c r="L12" t="s">
        <v>20</v>
      </c>
      <c r="M12" t="s">
        <v>20</v>
      </c>
      <c r="N12" s="2">
        <f>COUNTIF(B12:M12,"P")</f>
        <v>11</v>
      </c>
      <c r="O12" s="2">
        <f>COUNTIF(B12:M12,"L")</f>
        <v>0</v>
      </c>
      <c r="P12" s="2">
        <f>COUNTIF(B12:M12,"A")</f>
        <v>1</v>
      </c>
      <c r="Q12" s="2">
        <f>COUNTIF(B12:M12,"E")</f>
        <v>0</v>
      </c>
      <c r="R12" s="3">
        <f>IFERROR((N12+O12)/(N12+O12+P12+Q12),"")</f>
        <v>0.9166666666666666</v>
      </c>
      <c r="S12" t="str">
        <f>IF(ISNUMBER(R12),IF(R12&lt;Key!$B$2,"Check in",""),"")</f>
        <v/>
      </c>
    </row>
    <row r="13" spans="1:19" x14ac:dyDescent="0.25">
      <c r="A13" t="s">
        <v>34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22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s="2">
        <f>COUNTIF(B13:M13,"P")</f>
        <v>11</v>
      </c>
      <c r="O13" s="2">
        <f>COUNTIF(B13:M13,"L")</f>
        <v>1</v>
      </c>
      <c r="P13" s="2">
        <f>COUNTIF(B13:M13,"A")</f>
        <v>0</v>
      </c>
      <c r="Q13" s="2">
        <f>COUNTIF(B13:M13,"E")</f>
        <v>0</v>
      </c>
      <c r="R13" s="3">
        <f>IFERROR((N13+O13)/(N13+O13+P13+Q13),"")</f>
        <v>1</v>
      </c>
      <c r="S13" t="str">
        <f>IF(ISNUMBER(R13),IF(R13&lt;Key!$B$2,"Check in",""),"")</f>
        <v/>
      </c>
    </row>
    <row r="14" spans="1:19" x14ac:dyDescent="0.25">
      <c r="A14" t="s">
        <v>35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s="2">
        <f>COUNTIF(B14:M14,"P")</f>
        <v>12</v>
      </c>
      <c r="O14" s="2">
        <f>COUNTIF(B14:M14,"L")</f>
        <v>0</v>
      </c>
      <c r="P14" s="2">
        <f>COUNTIF(B14:M14,"A")</f>
        <v>0</v>
      </c>
      <c r="Q14" s="2">
        <f>COUNTIF(B14:M14,"E")</f>
        <v>0</v>
      </c>
      <c r="R14" s="3">
        <f>IFERROR((N14+O14)/(N14+O14+P14+Q14),"")</f>
        <v>1</v>
      </c>
      <c r="S14" t="str">
        <f>IF(ISNUMBER(R14),IF(R14&lt;Key!$B$2,"Check in",""),"")</f>
        <v/>
      </c>
    </row>
    <row r="15" spans="1:19" x14ac:dyDescent="0.25">
      <c r="A15" t="s">
        <v>36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22</v>
      </c>
      <c r="L15" t="s">
        <v>20</v>
      </c>
      <c r="M15" t="s">
        <v>20</v>
      </c>
      <c r="N15" s="2">
        <f>COUNTIF(B15:M15,"P")</f>
        <v>8</v>
      </c>
      <c r="O15" s="2">
        <f>COUNTIF(B15:M15,"L")</f>
        <v>1</v>
      </c>
      <c r="P15" s="2">
        <f>COUNTIF(B15:M15,"A")</f>
        <v>0</v>
      </c>
      <c r="Q15" s="2">
        <f>COUNTIF(B15:M15,"E")</f>
        <v>0</v>
      </c>
      <c r="R15" s="3">
        <f>IFERROR((N15+O15)/(N15+O15+P15+Q15),"")</f>
        <v>1</v>
      </c>
      <c r="S15" t="str">
        <f>IF(ISNUMBER(R15),IF(R15&lt;Key!$B$2,"Check in",""),"")</f>
        <v/>
      </c>
    </row>
    <row r="16" spans="1:19" x14ac:dyDescent="0.25">
      <c r="A16" t="s">
        <v>37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24</v>
      </c>
      <c r="K16" t="s">
        <v>20</v>
      </c>
      <c r="L16" t="s">
        <v>20</v>
      </c>
      <c r="M16" t="s">
        <v>20</v>
      </c>
      <c r="N16" s="2">
        <f>COUNTIF(B16:M16,"P")</f>
        <v>11</v>
      </c>
      <c r="O16" s="2">
        <f>COUNTIF(B16:M16,"L")</f>
        <v>0</v>
      </c>
      <c r="P16" s="2">
        <f>COUNTIF(B16:M16,"A")</f>
        <v>1</v>
      </c>
      <c r="Q16" s="2">
        <f>COUNTIF(B16:M16,"E")</f>
        <v>0</v>
      </c>
      <c r="R16" s="3">
        <f>IFERROR((N16+O16)/(N16+O16+P16+Q16),"")</f>
        <v>0.9166666666666666</v>
      </c>
      <c r="S16" t="str">
        <f>IF(ISNUMBER(R16),IF(R16&lt;Key!$B$2,"Check in",""),"")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3" max="3" width="7" customWidth="1"/>
    <col min="6" max="6" width="11" customWidth="1"/>
  </cols>
  <sheetData>
    <row r="1" spans="1:7" s="1" customFormat="1" x14ac:dyDescent="0.25">
      <c r="A1" s="1" t="s">
        <v>38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39</v>
      </c>
      <c r="G1" s="1" t="s">
        <v>17</v>
      </c>
    </row>
    <row r="2" spans="1:7" x14ac:dyDescent="0.25">
      <c r="A2" s="4">
        <v>46296</v>
      </c>
      <c r="B2" s="2">
        <f>COUNTIF(Attendance!B$2:B$16,"P")</f>
        <v>12</v>
      </c>
      <c r="C2" s="2">
        <f>COUNTIF(Attendance!B$2:B$16,"L")</f>
        <v>1</v>
      </c>
      <c r="D2" s="2">
        <f>COUNTIF(Attendance!B$2:B$16,"A")</f>
        <v>1</v>
      </c>
      <c r="E2" s="2">
        <f>COUNTIF(Attendance!B$2:B$16,"E")</f>
        <v>0</v>
      </c>
      <c r="F2" s="2">
        <f>COUNTBLANK(Attendance!B$2:B$16)</f>
        <v>1</v>
      </c>
      <c r="G2" s="3">
        <f>IFERROR((B2+C2)/(B2+C2+D2+E2),"")</f>
        <v>0.9285714285714286</v>
      </c>
    </row>
    <row r="3" spans="1:7" x14ac:dyDescent="0.25">
      <c r="A3" s="4">
        <v>46297</v>
      </c>
      <c r="B3" s="2">
        <f>COUNTIF(Attendance!C$2:C$16,"P")</f>
        <v>11</v>
      </c>
      <c r="C3" s="2">
        <f>COUNTIF(Attendance!C$2:C$16,"L")</f>
        <v>1</v>
      </c>
      <c r="D3" s="2">
        <f>COUNTIF(Attendance!C$2:C$16,"A")</f>
        <v>2</v>
      </c>
      <c r="E3" s="2">
        <f>COUNTIF(Attendance!C$2:C$16,"E")</f>
        <v>0</v>
      </c>
      <c r="F3" s="2">
        <f>COUNTBLANK(Attendance!C$2:C$16)</f>
        <v>1</v>
      </c>
      <c r="G3" s="3">
        <f>IFERROR((B3+C3)/(B3+C3+D3+E3),"")</f>
        <v>0.8571428571428571</v>
      </c>
    </row>
    <row r="4" spans="1:7" x14ac:dyDescent="0.25">
      <c r="A4" s="4">
        <v>46300</v>
      </c>
      <c r="B4" s="2">
        <f>COUNTIF(Attendance!D$2:D$16,"P")</f>
        <v>13</v>
      </c>
      <c r="C4" s="2">
        <f>COUNTIF(Attendance!D$2:D$16,"L")</f>
        <v>1</v>
      </c>
      <c r="D4" s="2">
        <f>COUNTIF(Attendance!D$2:D$16,"A")</f>
        <v>0</v>
      </c>
      <c r="E4" s="2">
        <f>COUNTIF(Attendance!D$2:D$16,"E")</f>
        <v>0</v>
      </c>
      <c r="F4" s="2">
        <f>COUNTBLANK(Attendance!D$2:D$16)</f>
        <v>1</v>
      </c>
      <c r="G4" s="3">
        <f>IFERROR((B4+C4)/(B4+C4+D4+E4),"")</f>
        <v>1</v>
      </c>
    </row>
    <row r="5" spans="1:7" x14ac:dyDescent="0.25">
      <c r="A5" s="4">
        <v>46301</v>
      </c>
      <c r="B5" s="2">
        <f>COUNTIF(Attendance!E$2:E$16,"P")</f>
        <v>13</v>
      </c>
      <c r="C5" s="2">
        <f>COUNTIF(Attendance!E$2:E$16,"L")</f>
        <v>1</v>
      </c>
      <c r="D5" s="2">
        <f>COUNTIF(Attendance!E$2:E$16,"A")</f>
        <v>0</v>
      </c>
      <c r="E5" s="2">
        <f>COUNTIF(Attendance!E$2:E$16,"E")</f>
        <v>1</v>
      </c>
      <c r="F5" s="2">
        <f>COUNTBLANK(Attendance!E$2:E$16)</f>
        <v>0</v>
      </c>
      <c r="G5" s="3">
        <f>IFERROR((B5+C5)/(B5+C5+D5+E5),"")</f>
        <v>0.9333333333333333</v>
      </c>
    </row>
    <row r="6" spans="1:7" x14ac:dyDescent="0.25">
      <c r="A6" s="4">
        <v>46302</v>
      </c>
      <c r="B6" s="2">
        <f>COUNTIF(Attendance!F$2:F$16,"P")</f>
        <v>12</v>
      </c>
      <c r="C6" s="2">
        <f>COUNTIF(Attendance!F$2:F$16,"L")</f>
        <v>1</v>
      </c>
      <c r="D6" s="2">
        <f>COUNTIF(Attendance!F$2:F$16,"A")</f>
        <v>1</v>
      </c>
      <c r="E6" s="2">
        <f>COUNTIF(Attendance!F$2:F$16,"E")</f>
        <v>1</v>
      </c>
      <c r="F6" s="2">
        <f>COUNTBLANK(Attendance!F$2:F$16)</f>
        <v>0</v>
      </c>
      <c r="G6" s="3">
        <f>IFERROR((B6+C6)/(B6+C6+D6+E6),"")</f>
        <v>0.8666666666666667</v>
      </c>
    </row>
    <row r="7" spans="1:7" x14ac:dyDescent="0.25">
      <c r="A7" s="4">
        <v>46303</v>
      </c>
      <c r="B7" s="2">
        <f>COUNTIF(Attendance!G$2:G$16,"P")</f>
        <v>13</v>
      </c>
      <c r="C7" s="2">
        <f>COUNTIF(Attendance!G$2:G$16,"L")</f>
        <v>0</v>
      </c>
      <c r="D7" s="2">
        <f>COUNTIF(Attendance!G$2:G$16,"A")</f>
        <v>2</v>
      </c>
      <c r="E7" s="2">
        <f>COUNTIF(Attendance!G$2:G$16,"E")</f>
        <v>0</v>
      </c>
      <c r="F7" s="2">
        <f>COUNTBLANK(Attendance!G$2:G$16)</f>
        <v>0</v>
      </c>
      <c r="G7" s="3">
        <f>IFERROR((B7+C7)/(B7+C7+D7+E7),"")</f>
        <v>0.8666666666666667</v>
      </c>
    </row>
    <row r="8" spans="1:7" x14ac:dyDescent="0.25">
      <c r="A8" s="4">
        <v>46304</v>
      </c>
      <c r="B8" s="2">
        <f>COUNTIF(Attendance!H$2:H$16,"P")</f>
        <v>13</v>
      </c>
      <c r="C8" s="2">
        <f>COUNTIF(Attendance!H$2:H$16,"L")</f>
        <v>1</v>
      </c>
      <c r="D8" s="2">
        <f>COUNTIF(Attendance!H$2:H$16,"A")</f>
        <v>0</v>
      </c>
      <c r="E8" s="2">
        <f>COUNTIF(Attendance!H$2:H$16,"E")</f>
        <v>1</v>
      </c>
      <c r="F8" s="2">
        <f>COUNTBLANK(Attendance!H$2:H$16)</f>
        <v>0</v>
      </c>
      <c r="G8" s="3">
        <f>IFERROR((B8+C8)/(B8+C8+D8+E8),"")</f>
        <v>0.9333333333333333</v>
      </c>
    </row>
    <row r="9" spans="1:7" x14ac:dyDescent="0.25">
      <c r="A9" s="4">
        <v>46307</v>
      </c>
      <c r="B9" s="2">
        <f>COUNTIF(Attendance!I$2:I$16,"P")</f>
        <v>13</v>
      </c>
      <c r="C9" s="2">
        <f>COUNTIF(Attendance!I$2:I$16,"L")</f>
        <v>1</v>
      </c>
      <c r="D9" s="2">
        <f>COUNTIF(Attendance!I$2:I$16,"A")</f>
        <v>1</v>
      </c>
      <c r="E9" s="2">
        <f>COUNTIF(Attendance!I$2:I$16,"E")</f>
        <v>0</v>
      </c>
      <c r="F9" s="2">
        <f>COUNTBLANK(Attendance!I$2:I$16)</f>
        <v>0</v>
      </c>
      <c r="G9" s="3">
        <f>IFERROR((B9+C9)/(B9+C9+D9+E9),"")</f>
        <v>0.9333333333333333</v>
      </c>
    </row>
    <row r="10" spans="1:7" x14ac:dyDescent="0.25">
      <c r="A10" s="4">
        <v>46308</v>
      </c>
      <c r="B10" s="2">
        <f>COUNTIF(Attendance!J$2:J$16,"P")</f>
        <v>12</v>
      </c>
      <c r="C10" s="2">
        <f>COUNTIF(Attendance!J$2:J$16,"L")</f>
        <v>1</v>
      </c>
      <c r="D10" s="2">
        <f>COUNTIF(Attendance!J$2:J$16,"A")</f>
        <v>2</v>
      </c>
      <c r="E10" s="2">
        <f>COUNTIF(Attendance!J$2:J$16,"E")</f>
        <v>0</v>
      </c>
      <c r="F10" s="2">
        <f>COUNTBLANK(Attendance!J$2:J$16)</f>
        <v>0</v>
      </c>
      <c r="G10" s="3">
        <f>IFERROR((B10+C10)/(B10+C10+D10+E10),"")</f>
        <v>0.8666666666666667</v>
      </c>
    </row>
    <row r="11" spans="1:7" x14ac:dyDescent="0.25">
      <c r="A11" s="4">
        <v>46309</v>
      </c>
      <c r="B11" s="2">
        <f>COUNTIF(Attendance!K$2:K$16,"P")</f>
        <v>13</v>
      </c>
      <c r="C11" s="2">
        <f>COUNTIF(Attendance!K$2:K$16,"L")</f>
        <v>1</v>
      </c>
      <c r="D11" s="2">
        <f>COUNTIF(Attendance!K$2:K$16,"A")</f>
        <v>1</v>
      </c>
      <c r="E11" s="2">
        <f>COUNTIF(Attendance!K$2:K$16,"E")</f>
        <v>0</v>
      </c>
      <c r="F11" s="2">
        <f>COUNTBLANK(Attendance!K$2:K$16)</f>
        <v>0</v>
      </c>
      <c r="G11" s="3">
        <f>IFERROR((B11+C11)/(B11+C11+D11+E11),"")</f>
        <v>0.9333333333333333</v>
      </c>
    </row>
    <row r="12" spans="1:7" x14ac:dyDescent="0.25">
      <c r="A12" s="4">
        <v>46310</v>
      </c>
      <c r="B12" s="2">
        <f>COUNTIF(Attendance!L$2:L$16,"P")</f>
        <v>13</v>
      </c>
      <c r="C12" s="2">
        <f>COUNTIF(Attendance!L$2:L$16,"L")</f>
        <v>2</v>
      </c>
      <c r="D12" s="2">
        <f>COUNTIF(Attendance!L$2:L$16,"A")</f>
        <v>0</v>
      </c>
      <c r="E12" s="2">
        <f>COUNTIF(Attendance!L$2:L$16,"E")</f>
        <v>0</v>
      </c>
      <c r="F12" s="2">
        <f>COUNTBLANK(Attendance!L$2:L$16)</f>
        <v>0</v>
      </c>
      <c r="G12" s="3">
        <f>IFERROR((B12+C12)/(B12+C12+D12+E12),"")</f>
        <v>1</v>
      </c>
    </row>
    <row r="13" spans="1:7" x14ac:dyDescent="0.25">
      <c r="A13" s="4">
        <v>46311</v>
      </c>
      <c r="B13" s="2">
        <f>COUNTIF(Attendance!M$2:M$16,"P")</f>
        <v>14</v>
      </c>
      <c r="C13" s="2">
        <f>COUNTIF(Attendance!M$2:M$16,"L")</f>
        <v>0</v>
      </c>
      <c r="D13" s="2">
        <f>COUNTIF(Attendance!M$2:M$16,"A")</f>
        <v>1</v>
      </c>
      <c r="E13" s="2">
        <f>COUNTIF(Attendance!M$2:M$16,"E")</f>
        <v>0</v>
      </c>
      <c r="F13" s="2">
        <f>COUNTBLANK(Attendance!M$2:M$16)</f>
        <v>0</v>
      </c>
      <c r="G13" s="3">
        <f>IFERROR((B13+C13)/(B13+C13+D13+E13),"")</f>
        <v>0.9333333333333333</v>
      </c>
    </row>
    <row r="14" spans="1:7" x14ac:dyDescent="0.25">
      <c r="A14" s="4" t="s">
        <v>40</v>
      </c>
      <c r="B14" s="2">
        <f>SUM(B2:B13)</f>
        <v>152</v>
      </c>
      <c r="C14" s="2">
        <f>SUM(C2:C13)</f>
        <v>11</v>
      </c>
      <c r="D14" s="2">
        <f>SUM(D2:D13)</f>
        <v>11</v>
      </c>
      <c r="E14" s="2">
        <f>SUM(E2:E13)</f>
        <v>3</v>
      </c>
      <c r="F14" s="2">
        <f>SUM(F2:F13)</f>
        <v>3</v>
      </c>
      <c r="G14" s="3">
        <f>IFERROR((B14+C14)/(B14+C14+D14+E14),"")</f>
        <v>0.9209039548022598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2" customWidth="1"/>
  </cols>
  <sheetData>
    <row r="1" spans="1:2" s="1" customFormat="1" x14ac:dyDescent="0.25">
      <c r="A1" s="1" t="s">
        <v>41</v>
      </c>
      <c r="B1" s="1" t="s">
        <v>42</v>
      </c>
    </row>
    <row r="2" spans="1:2" x14ac:dyDescent="0.25">
      <c r="A2" t="s">
        <v>43</v>
      </c>
      <c r="B2" s="2">
        <f>COUNTA(Attendance!A2:A16)</f>
        <v>15</v>
      </c>
    </row>
    <row r="3" spans="1:2" x14ac:dyDescent="0.25">
      <c r="A3" t="s">
        <v>44</v>
      </c>
      <c r="B3" s="2">
        <f>COUNTA('By Day'!A2:A13)</f>
        <v>12</v>
      </c>
    </row>
    <row r="4" spans="1:2" x14ac:dyDescent="0.25">
      <c r="A4" t="s">
        <v>45</v>
      </c>
      <c r="B4" s="3">
        <f>'By Day'!G14</f>
        <v>0.9209039548022598</v>
      </c>
    </row>
    <row r="5" spans="1:2" x14ac:dyDescent="0.25">
      <c r="A5" t="s">
        <v>46</v>
      </c>
      <c r="B5" s="2">
        <f>COUNTIFS(Attendance!R2:R16,1)</f>
        <v>9</v>
      </c>
    </row>
    <row r="6" spans="1:2" x14ac:dyDescent="0.25">
      <c r="A6" t="s">
        <v>47</v>
      </c>
      <c r="B6" s="2">
        <f>COUNTIF(Attendance!S2:S16,"Check in")</f>
        <v>4</v>
      </c>
    </row>
    <row r="7" spans="1:2" x14ac:dyDescent="0.25">
      <c r="A7" t="s">
        <v>48</v>
      </c>
      <c r="B7" s="2">
        <f>SUM(Attendance!P2:P16)</f>
        <v>11</v>
      </c>
    </row>
    <row r="8" spans="1:2" x14ac:dyDescent="0.25">
      <c r="A8" t="s">
        <v>49</v>
      </c>
      <c r="B8" s="2">
        <f>SUM(Attendance!O2:O16)</f>
        <v>11</v>
      </c>
    </row>
    <row r="9" spans="1:2" x14ac:dyDescent="0.25">
      <c r="A9" t="s">
        <v>50</v>
      </c>
      <c r="B9" s="3">
        <f>MIN(Attendance!R2:R16)</f>
        <v>0.5833333333333334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44" customWidth="1"/>
  </cols>
  <sheetData>
    <row r="1" spans="1:3" s="1" customFormat="1" x14ac:dyDescent="0.25">
      <c r="A1" s="1" t="s">
        <v>51</v>
      </c>
      <c r="B1" s="1" t="s">
        <v>42</v>
      </c>
      <c r="C1" s="1" t="s">
        <v>52</v>
      </c>
    </row>
    <row r="2" spans="1:3" x14ac:dyDescent="0.25">
      <c r="A2" t="s">
        <v>53</v>
      </c>
      <c r="B2" s="3">
        <f>0.9</f>
        <v>0.9</v>
      </c>
      <c r="C2" t="s">
        <v>54</v>
      </c>
    </row>
    <row r="3" spans="1:3" x14ac:dyDescent="0.25">
      <c r="A3" t="s">
        <v>13</v>
      </c>
      <c r="B3" t="s">
        <v>20</v>
      </c>
      <c r="C3" t="s">
        <v>55</v>
      </c>
    </row>
    <row r="4" spans="1:3" x14ac:dyDescent="0.25">
      <c r="A4" t="s">
        <v>14</v>
      </c>
      <c r="B4" t="s">
        <v>22</v>
      </c>
      <c r="C4" t="s">
        <v>56</v>
      </c>
    </row>
    <row r="5" spans="1:3" x14ac:dyDescent="0.25">
      <c r="A5" t="s">
        <v>15</v>
      </c>
      <c r="B5" t="s">
        <v>24</v>
      </c>
      <c r="C5" t="s">
        <v>57</v>
      </c>
    </row>
    <row r="6" spans="1:3" x14ac:dyDescent="0.25">
      <c r="A6" t="s">
        <v>16</v>
      </c>
      <c r="B6" t="s">
        <v>25</v>
      </c>
      <c r="C6" t="s">
        <v>58</v>
      </c>
    </row>
    <row r="7" spans="1:3" x14ac:dyDescent="0.25">
      <c r="A7" t="s">
        <v>59</v>
      </c>
      <c r="C7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Attendance</vt:lpstr>
      <vt:lpstr>By Day</vt:lpstr>
      <vt:lpstr>Summary</vt:lpstr>
      <vt:lpstr>Key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Attendance</dc:title>
  <dc:subject/>
  <dc:description/>
  <cp:keywords/>
  <cp:category/>
  <cp:lastModifiedBy>Unknown</cp:lastModifiedBy>
  <dcterms:created xsi:type="dcterms:W3CDTF">2026-10-18T23:17:03Z</dcterms:created>
  <dcterms:modified xsi:type="dcterms:W3CDTF">2026-10-18T23:17:03Z</dcterms:modified>
</cp:coreProperties>
</file>