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4"/>
    <sheet sheetId="2" name="Quarterly Totals" state="visible" r:id="rId5"/>
    <sheet sheetId="3" name="Categories" state="visible" r:id="rId6"/>
  </sheets>
  <calcPr calcId="171027"/>
</workbook>
</file>

<file path=xl/sharedStrings.xml><?xml version="1.0" encoding="utf-8"?>
<sst xmlns="http://schemas.openxmlformats.org/spreadsheetml/2006/main" count="192" uniqueCount="112">
  <si>
    <t>Date</t>
  </si>
  <si>
    <t>Paid to</t>
  </si>
  <si>
    <t>What it was for</t>
  </si>
  <si>
    <t>Category</t>
  </si>
  <si>
    <t>Paid with</t>
  </si>
  <si>
    <t>Amount</t>
  </si>
  <si>
    <t>Business use</t>
  </si>
  <si>
    <t>Business amount</t>
  </si>
  <si>
    <t>Receipt</t>
  </si>
  <si>
    <t>Quarter</t>
  </si>
  <si>
    <t>Schedule C line</t>
  </si>
  <si>
    <t>Adobe</t>
  </si>
  <si>
    <t>Photography plan, January</t>
  </si>
  <si>
    <t>Other expenses</t>
  </si>
  <si>
    <t>Business card</t>
  </si>
  <si>
    <t>Verizon</t>
  </si>
  <si>
    <t>Phone bill, January</t>
  </si>
  <si>
    <t>Utilities</t>
  </si>
  <si>
    <t>Personal card</t>
  </si>
  <si>
    <t>Hiscox</t>
  </si>
  <si>
    <t>Liability and gear insurance, yearly</t>
  </si>
  <si>
    <t>Insurance (other than health)</t>
  </si>
  <si>
    <t>City of Austin</t>
  </si>
  <si>
    <t>Business license renewal</t>
  </si>
  <si>
    <t>Taxes and licenses</t>
  </si>
  <si>
    <t>Business checking</t>
  </si>
  <si>
    <t>B&amp;H Photo</t>
  </si>
  <si>
    <t>Two 128 GB memory cards</t>
  </si>
  <si>
    <t>Supplies</t>
  </si>
  <si>
    <t>Meta</t>
  </si>
  <si>
    <t>Instagram ads, spring mini sessions</t>
  </si>
  <si>
    <t>Advertising</t>
  </si>
  <si>
    <t>Lisa Chen CPA</t>
  </si>
  <si>
    <t>2025 tax return prep</t>
  </si>
  <si>
    <t>Legal and professional services</t>
  </si>
  <si>
    <t>Stripe</t>
  </si>
  <si>
    <t>Card processing fees, March</t>
  </si>
  <si>
    <t>Commissions and fees</t>
  </si>
  <si>
    <t>LensRentals</t>
  </si>
  <si>
    <t>85mm lens for wedding weekend</t>
  </si>
  <si>
    <t>Rent or lease: equipment</t>
  </si>
  <si>
    <t>Jordan Ellis</t>
  </si>
  <si>
    <t>Second shooter, Garza wedding</t>
  </si>
  <si>
    <t>Contract labor</t>
  </si>
  <si>
    <t>Shell</t>
  </si>
  <si>
    <t>Gas, drive to Fredericksburg wedding</t>
  </si>
  <si>
    <t>Car and truck expenses</t>
  </si>
  <si>
    <t>Hill Country Grill</t>
  </si>
  <si>
    <t>Lunch with wedding planner</t>
  </si>
  <si>
    <t>Deductible meals</t>
  </si>
  <si>
    <t>Squarespace</t>
  </si>
  <si>
    <t>Website, yearly</t>
  </si>
  <si>
    <t>Canon</t>
  </si>
  <si>
    <t>New camera body</t>
  </si>
  <si>
    <t>Equipment</t>
  </si>
  <si>
    <t>Southwest</t>
  </si>
  <si>
    <t>Flight to Denver for destination shoot</t>
  </si>
  <si>
    <t>Travel</t>
  </si>
  <si>
    <t>Hampton Inn</t>
  </si>
  <si>
    <t>Hotel, 2 nights, Denver shoot</t>
  </si>
  <si>
    <t>USPS</t>
  </si>
  <si>
    <t>Mailing print orders</t>
  </si>
  <si>
    <t>Office expense</t>
  </si>
  <si>
    <t>Card processing fees, July</t>
  </si>
  <si>
    <t>Spectrum</t>
  </si>
  <si>
    <t>Internet, August</t>
  </si>
  <si>
    <t>Joann</t>
  </si>
  <si>
    <t>Backdrop fabric and clamps</t>
  </si>
  <si>
    <t>Second shooter, Patel wedding</t>
  </si>
  <si>
    <t>Canon Service</t>
  </si>
  <si>
    <t>Sensor cleaning</t>
  </si>
  <si>
    <t>Instagram ads, holiday minis</t>
  </si>
  <si>
    <t>Q1 (Jan-Mar)</t>
  </si>
  <si>
    <t>Q2 (Apr-Jun)</t>
  </si>
  <si>
    <t>Q3 (Jul-Sep)</t>
  </si>
  <si>
    <t>Q4 (Oct-Dec)</t>
  </si>
  <si>
    <t>Year total</t>
  </si>
  <si>
    <t>Line 8</t>
  </si>
  <si>
    <t>Line 9</t>
  </si>
  <si>
    <t>Line 10</t>
  </si>
  <si>
    <t>Line 11</t>
  </si>
  <si>
    <t>Ask your accountant</t>
  </si>
  <si>
    <t>Line 15</t>
  </si>
  <si>
    <t>Line 17</t>
  </si>
  <si>
    <t>Line 18</t>
  </si>
  <si>
    <t>Line 20a</t>
  </si>
  <si>
    <t>Line 22</t>
  </si>
  <si>
    <t>Line 23</t>
  </si>
  <si>
    <t>Line 24a</t>
  </si>
  <si>
    <t>Line 24b</t>
  </si>
  <si>
    <t>Line 25</t>
  </si>
  <si>
    <t>Line 27a</t>
  </si>
  <si>
    <t>Total</t>
  </si>
  <si>
    <t>Missing a receipt</t>
  </si>
  <si>
    <t>Check: not in a category</t>
  </si>
  <si>
    <t>What goes here</t>
  </si>
  <si>
    <t>Year to date</t>
  </si>
  <si>
    <t>Ads, website hosting, business cards, directory listings</t>
  </si>
  <si>
    <t>Gas, repairs and parking for business driving, or track miles</t>
  </si>
  <si>
    <t>Payment processing, booking platform and marketplace fees</t>
  </si>
  <si>
    <t>Freelancers you pay, like a second shooter or editor</t>
  </si>
  <si>
    <t>Cameras, computers and gear that last more than a year</t>
  </si>
  <si>
    <t>Business liability and equipment insurance</t>
  </si>
  <si>
    <t>Accountant, lawyer, tax prep</t>
  </si>
  <si>
    <t>Postage, printer ink, small office items</t>
  </si>
  <si>
    <t>Rented lenses, lighting or other gear</t>
  </si>
  <si>
    <t>Props, memory cards, backdrops, things used up on jobs</t>
  </si>
  <si>
    <t>Business license, permits, state filing fees</t>
  </si>
  <si>
    <t>Airfare, hotels and transport for out-of-town work</t>
  </si>
  <si>
    <t>Business meals (often only partly deductible)</t>
  </si>
  <si>
    <t>Business share of phone and internet</t>
  </si>
  <si>
    <t>Software, subscriptions, education, anything 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</si>
</sst>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34" customWidth="1"/>
    <col min="4" max="4" width="28" customWidth="1"/>
    <col min="5" max="5" width="16" customWidth="1"/>
    <col min="6" max="6" width="11" customWidth="1"/>
    <col min="7" max="7" width="12" customWidth="1"/>
    <col min="8" max="8" width="15" customWidth="1"/>
    <col min="9" max="10" width="8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46028</v>
      </c>
      <c r="B2" t="s">
        <v>11</v>
      </c>
      <c r="C2" t="s">
        <v>12</v>
      </c>
      <c r="D2" t="s">
        <v>13</v>
      </c>
      <c r="E2" t="s">
        <v>14</v>
      </c>
      <c r="F2" s="3">
        <v>19.99</v>
      </c>
      <c r="G2" s="4">
        <f>1</f>
        <v>1</v>
      </c>
      <c r="H2" s="3">
        <f>ROUND(F2*G2,2)</f>
        <v>19.99</v>
      </c>
      <c r="I2" t="b">
        <v>1</v>
      </c>
      <c r="J2" t="str">
        <f>IF(ISBLANK(A2),"","Q"&amp;ROUND((MONTH(A2)+1)/3,0))</f>
        <v>Q1</v>
      </c>
      <c r="K2" t="str">
        <f>IFERROR(VLOOKUP(D2,Categories!$A$2:$B$50,2,FALSE),"Not a category")</f>
        <v>Line 27a</v>
      </c>
    </row>
    <row r="3" spans="1:11" x14ac:dyDescent="0.25">
      <c r="A3" s="2">
        <v>46034</v>
      </c>
      <c r="B3" t="s">
        <v>15</v>
      </c>
      <c r="C3" t="s">
        <v>16</v>
      </c>
      <c r="D3" t="s">
        <v>17</v>
      </c>
      <c r="E3" t="s">
        <v>18</v>
      </c>
      <c r="F3" s="3">
        <v>84</v>
      </c>
      <c r="G3" s="4">
        <f>0.6</f>
        <v>0.6</v>
      </c>
      <c r="H3" s="3">
        <f>ROUND(F3*G3,2)</f>
        <v>50.4</v>
      </c>
      <c r="I3" t="b">
        <v>1</v>
      </c>
      <c r="J3" t="str">
        <f>IF(ISBLANK(A3),"","Q"&amp;ROUND((MONTH(A3)+1)/3,0))</f>
        <v>Q1</v>
      </c>
      <c r="K3" t="str">
        <f>IFERROR(VLOOKUP(D3,Categories!$A$2:$B$50,2,FALSE),"Not a category")</f>
        <v>Line 25</v>
      </c>
    </row>
    <row r="4" spans="1:11" x14ac:dyDescent="0.25">
      <c r="A4" s="2">
        <v>46042</v>
      </c>
      <c r="B4" t="s">
        <v>19</v>
      </c>
      <c r="C4" t="s">
        <v>20</v>
      </c>
      <c r="D4" t="s">
        <v>21</v>
      </c>
      <c r="E4" t="s">
        <v>14</v>
      </c>
      <c r="F4" s="3">
        <v>540</v>
      </c>
      <c r="G4" s="4">
        <f>1</f>
        <v>1</v>
      </c>
      <c r="H4" s="3">
        <f>ROUND(F4*G4,2)</f>
        <v>540</v>
      </c>
      <c r="I4" t="b">
        <v>1</v>
      </c>
      <c r="J4" t="str">
        <f>IF(ISBLANK(A4),"","Q"&amp;ROUND((MONTH(A4)+1)/3,0))</f>
        <v>Q1</v>
      </c>
      <c r="K4" t="str">
        <f>IFERROR(VLOOKUP(D4,Categories!$A$2:$B$50,2,FALSE),"Not a category")</f>
        <v>Line 15</v>
      </c>
    </row>
    <row r="5" spans="1:11" x14ac:dyDescent="0.25">
      <c r="A5" s="2">
        <v>46056</v>
      </c>
      <c r="B5" t="s">
        <v>22</v>
      </c>
      <c r="C5" t="s">
        <v>23</v>
      </c>
      <c r="D5" t="s">
        <v>24</v>
      </c>
      <c r="E5" t="s">
        <v>25</v>
      </c>
      <c r="F5" s="3">
        <v>75</v>
      </c>
      <c r="G5" s="4">
        <f>1</f>
        <v>1</v>
      </c>
      <c r="H5" s="3">
        <f>ROUND(F5*G5,2)</f>
        <v>75</v>
      </c>
      <c r="I5" t="b">
        <v>1</v>
      </c>
      <c r="J5" t="str">
        <f>IF(ISBLANK(A5),"","Q"&amp;ROUND((MONTH(A5)+1)/3,0))</f>
        <v>Q1</v>
      </c>
      <c r="K5" t="str">
        <f>IFERROR(VLOOKUP(D5,Categories!$A$2:$B$50,2,FALSE),"Not a category")</f>
        <v>Line 23</v>
      </c>
    </row>
    <row r="6" spans="1:11" x14ac:dyDescent="0.25">
      <c r="A6" s="2">
        <v>46067</v>
      </c>
      <c r="B6" t="s">
        <v>26</v>
      </c>
      <c r="C6" t="s">
        <v>27</v>
      </c>
      <c r="D6" t="s">
        <v>28</v>
      </c>
      <c r="E6" t="s">
        <v>14</v>
      </c>
      <c r="F6" s="3">
        <v>89.98</v>
      </c>
      <c r="G6" s="4">
        <f>1</f>
        <v>1</v>
      </c>
      <c r="H6" s="3">
        <f>ROUND(F6*G6,2)</f>
        <v>89.98</v>
      </c>
      <c r="I6" t="b">
        <v>1</v>
      </c>
      <c r="J6" t="str">
        <f>IF(ISBLANK(A6),"","Q"&amp;ROUND((MONTH(A6)+1)/3,0))</f>
        <v>Q1</v>
      </c>
      <c r="K6" t="str">
        <f>IFERROR(VLOOKUP(D6,Categories!$A$2:$B$50,2,FALSE),"Not a category")</f>
        <v>Line 22</v>
      </c>
    </row>
    <row r="7" spans="1:11" x14ac:dyDescent="0.25">
      <c r="A7" s="2">
        <v>46083</v>
      </c>
      <c r="B7" t="s">
        <v>29</v>
      </c>
      <c r="C7" t="s">
        <v>30</v>
      </c>
      <c r="D7" t="s">
        <v>31</v>
      </c>
      <c r="E7" t="s">
        <v>14</v>
      </c>
      <c r="F7" s="3">
        <v>150</v>
      </c>
      <c r="G7" s="4">
        <f>1</f>
        <v>1</v>
      </c>
      <c r="H7" s="3">
        <f>ROUND(F7*G7,2)</f>
        <v>150</v>
      </c>
      <c r="I7" t="b">
        <v>1</v>
      </c>
      <c r="J7" t="str">
        <f>IF(ISBLANK(A7),"","Q"&amp;ROUND((MONTH(A7)+1)/3,0))</f>
        <v>Q1</v>
      </c>
      <c r="K7" t="str">
        <f>IFERROR(VLOOKUP(D7,Categories!$A$2:$B$50,2,FALSE),"Not a category")</f>
        <v>Line 8</v>
      </c>
    </row>
    <row r="8" spans="1:11" x14ac:dyDescent="0.25">
      <c r="A8" s="2">
        <v>46099</v>
      </c>
      <c r="B8" t="s">
        <v>32</v>
      </c>
      <c r="C8" t="s">
        <v>33</v>
      </c>
      <c r="D8" t="s">
        <v>34</v>
      </c>
      <c r="E8" t="s">
        <v>25</v>
      </c>
      <c r="F8" s="3">
        <v>650</v>
      </c>
      <c r="G8" s="4">
        <f>1</f>
        <v>1</v>
      </c>
      <c r="H8" s="3">
        <f>ROUND(F8*G8,2)</f>
        <v>650</v>
      </c>
      <c r="I8" t="b">
        <v>1</v>
      </c>
      <c r="J8" t="str">
        <f>IF(ISBLANK(A8),"","Q"&amp;ROUND((MONTH(A8)+1)/3,0))</f>
        <v>Q1</v>
      </c>
      <c r="K8" t="str">
        <f>IFERROR(VLOOKUP(D8,Categories!$A$2:$B$50,2,FALSE),"Not a category")</f>
        <v>Line 17</v>
      </c>
    </row>
    <row r="9" spans="1:11" x14ac:dyDescent="0.25">
      <c r="A9" s="2">
        <v>46121</v>
      </c>
      <c r="B9" t="s">
        <v>35</v>
      </c>
      <c r="C9" t="s">
        <v>36</v>
      </c>
      <c r="D9" t="s">
        <v>37</v>
      </c>
      <c r="E9" t="s">
        <v>25</v>
      </c>
      <c r="F9" s="3">
        <v>62.4</v>
      </c>
      <c r="G9" s="4">
        <f>1</f>
        <v>1</v>
      </c>
      <c r="H9" s="3">
        <f>ROUND(F9*G9,2)</f>
        <v>62.4</v>
      </c>
      <c r="I9" t="b">
        <v>1</v>
      </c>
      <c r="J9" t="str">
        <f>IF(ISBLANK(A9),"","Q"&amp;ROUND((MONTH(A9)+1)/3,0))</f>
        <v>Q2</v>
      </c>
      <c r="K9" t="str">
        <f>IFERROR(VLOOKUP(D9,Categories!$A$2:$B$50,2,FALSE),"Not a category")</f>
        <v>Line 10</v>
      </c>
    </row>
    <row r="10" spans="1:11" x14ac:dyDescent="0.25">
      <c r="A10" s="2">
        <v>46134</v>
      </c>
      <c r="B10" t="s">
        <v>38</v>
      </c>
      <c r="C10" t="s">
        <v>39</v>
      </c>
      <c r="D10" t="s">
        <v>40</v>
      </c>
      <c r="E10" t="s">
        <v>14</v>
      </c>
      <c r="F10" s="3">
        <v>74</v>
      </c>
      <c r="G10" s="4">
        <f>1</f>
        <v>1</v>
      </c>
      <c r="H10" s="3">
        <f>ROUND(F10*G10,2)</f>
        <v>74</v>
      </c>
      <c r="I10" t="b">
        <v>1</v>
      </c>
      <c r="J10" t="str">
        <f>IF(ISBLANK(A10),"","Q"&amp;ROUND((MONTH(A10)+1)/3,0))</f>
        <v>Q2</v>
      </c>
      <c r="K10" t="str">
        <f>IFERROR(VLOOKUP(D10,Categories!$A$2:$B$50,2,FALSE),"Not a category")</f>
        <v>Line 20a</v>
      </c>
    </row>
    <row r="11" spans="1:11" x14ac:dyDescent="0.25">
      <c r="A11" s="2">
        <v>46152</v>
      </c>
      <c r="B11" t="s">
        <v>41</v>
      </c>
      <c r="C11" t="s">
        <v>42</v>
      </c>
      <c r="D11" t="s">
        <v>43</v>
      </c>
      <c r="E11" t="s">
        <v>25</v>
      </c>
      <c r="F11" s="3">
        <v>400</v>
      </c>
      <c r="G11" s="4">
        <f>1</f>
        <v>1</v>
      </c>
      <c r="H11" s="3">
        <f>ROUND(F11*G11,2)</f>
        <v>400</v>
      </c>
      <c r="I11" t="b">
        <v>1</v>
      </c>
      <c r="J11" t="str">
        <f>IF(ISBLANK(A11),"","Q"&amp;ROUND((MONTH(A11)+1)/3,0))</f>
        <v>Q2</v>
      </c>
      <c r="K11" t="str">
        <f>IFERROR(VLOOKUP(D11,Categories!$A$2:$B$50,2,FALSE),"Not a category")</f>
        <v>Line 11</v>
      </c>
    </row>
    <row r="12" spans="1:11" x14ac:dyDescent="0.25">
      <c r="A12" s="2">
        <v>46159</v>
      </c>
      <c r="B12" t="s">
        <v>44</v>
      </c>
      <c r="C12" t="s">
        <v>45</v>
      </c>
      <c r="D12" t="s">
        <v>46</v>
      </c>
      <c r="E12" t="s">
        <v>14</v>
      </c>
      <c r="F12" s="3">
        <v>58.3</v>
      </c>
      <c r="G12" s="4">
        <f>1</f>
        <v>1</v>
      </c>
      <c r="H12" s="3">
        <f>ROUND(F12*G12,2)</f>
        <v>58.3</v>
      </c>
      <c r="I12" t="b">
        <v>0</v>
      </c>
      <c r="J12" t="str">
        <f>IF(ISBLANK(A12),"","Q"&amp;ROUND((MONTH(A12)+1)/3,0))</f>
        <v>Q2</v>
      </c>
      <c r="K12" t="str">
        <f>IFERROR(VLOOKUP(D12,Categories!$A$2:$B$50,2,FALSE),"Not a category")</f>
        <v>Line 9</v>
      </c>
    </row>
    <row r="13" spans="1:11" x14ac:dyDescent="0.25">
      <c r="A13" s="2">
        <v>46159</v>
      </c>
      <c r="B13" t="s">
        <v>47</v>
      </c>
      <c r="C13" t="s">
        <v>48</v>
      </c>
      <c r="D13" t="s">
        <v>49</v>
      </c>
      <c r="E13" t="s">
        <v>14</v>
      </c>
      <c r="F13" s="3">
        <v>46.8</v>
      </c>
      <c r="G13" s="4">
        <f>1</f>
        <v>1</v>
      </c>
      <c r="H13" s="3">
        <f>ROUND(F13*G13,2)</f>
        <v>46.8</v>
      </c>
      <c r="I13" t="b">
        <v>1</v>
      </c>
      <c r="J13" t="str">
        <f>IF(ISBLANK(A13),"","Q"&amp;ROUND((MONTH(A13)+1)/3,0))</f>
        <v>Q2</v>
      </c>
      <c r="K13" t="str">
        <f>IFERROR(VLOOKUP(D13,Categories!$A$2:$B$50,2,FALSE),"Not a category")</f>
        <v>Line 24b</v>
      </c>
    </row>
    <row r="14" spans="1:11" x14ac:dyDescent="0.25">
      <c r="A14" s="2">
        <v>46178</v>
      </c>
      <c r="B14" t="s">
        <v>50</v>
      </c>
      <c r="C14" t="s">
        <v>51</v>
      </c>
      <c r="D14" t="s">
        <v>31</v>
      </c>
      <c r="E14" t="s">
        <v>14</v>
      </c>
      <c r="F14" s="3">
        <v>276</v>
      </c>
      <c r="G14" s="4">
        <f>1</f>
        <v>1</v>
      </c>
      <c r="H14" s="3">
        <f>ROUND(F14*G14,2)</f>
        <v>276</v>
      </c>
      <c r="I14" t="b">
        <v>1</v>
      </c>
      <c r="J14" t="str">
        <f>IF(ISBLANK(A14),"","Q"&amp;ROUND((MONTH(A14)+1)/3,0))</f>
        <v>Q2</v>
      </c>
      <c r="K14" t="str">
        <f>IFERROR(VLOOKUP(D14,Categories!$A$2:$B$50,2,FALSE),"Not a category")</f>
        <v>Line 8</v>
      </c>
    </row>
    <row r="15" spans="1:11" x14ac:dyDescent="0.25">
      <c r="A15" s="2">
        <v>46194</v>
      </c>
      <c r="B15" t="s">
        <v>52</v>
      </c>
      <c r="C15" t="s">
        <v>53</v>
      </c>
      <c r="D15" t="s">
        <v>54</v>
      </c>
      <c r="E15" t="s">
        <v>14</v>
      </c>
      <c r="F15" s="3">
        <v>2499</v>
      </c>
      <c r="G15" s="4">
        <f>1</f>
        <v>1</v>
      </c>
      <c r="H15" s="3">
        <f>ROUND(F15*G15,2)</f>
        <v>2499</v>
      </c>
      <c r="I15" t="b">
        <v>1</v>
      </c>
      <c r="J15" t="str">
        <f>IF(ISBLANK(A15),"","Q"&amp;ROUND((MONTH(A15)+1)/3,0))</f>
        <v>Q2</v>
      </c>
      <c r="K15" t="str">
        <f>IFERROR(VLOOKUP(D15,Categories!$A$2:$B$50,2,FALSE),"Not a category")</f>
        <v>Ask your accountant</v>
      </c>
    </row>
    <row r="16" spans="1:11" x14ac:dyDescent="0.25">
      <c r="A16" s="2">
        <v>46211</v>
      </c>
      <c r="B16" t="s">
        <v>55</v>
      </c>
      <c r="C16" t="s">
        <v>56</v>
      </c>
      <c r="D16" t="s">
        <v>57</v>
      </c>
      <c r="E16" t="s">
        <v>14</v>
      </c>
      <c r="F16" s="3">
        <v>318.6</v>
      </c>
      <c r="G16" s="4">
        <f>1</f>
        <v>1</v>
      </c>
      <c r="H16" s="3">
        <f>ROUND(F16*G16,2)</f>
        <v>318.6</v>
      </c>
      <c r="I16" t="b">
        <v>1</v>
      </c>
      <c r="J16" t="str">
        <f>IF(ISBLANK(A16),"","Q"&amp;ROUND((MONTH(A16)+1)/3,0))</f>
        <v>Q3</v>
      </c>
      <c r="K16" t="str">
        <f>IFERROR(VLOOKUP(D16,Categories!$A$2:$B$50,2,FALSE),"Not a category")</f>
        <v>Line 24a</v>
      </c>
    </row>
    <row r="17" spans="1:11" x14ac:dyDescent="0.25">
      <c r="A17" s="2">
        <v>46211</v>
      </c>
      <c r="B17" t="s">
        <v>58</v>
      </c>
      <c r="C17" t="s">
        <v>59</v>
      </c>
      <c r="D17" t="s">
        <v>57</v>
      </c>
      <c r="E17" t="s">
        <v>14</v>
      </c>
      <c r="F17" s="3">
        <v>289.5</v>
      </c>
      <c r="G17" s="4">
        <f>1</f>
        <v>1</v>
      </c>
      <c r="H17" s="3">
        <f>ROUND(F17*G17,2)</f>
        <v>289.5</v>
      </c>
      <c r="I17" t="b">
        <v>1</v>
      </c>
      <c r="J17" t="str">
        <f>IF(ISBLANK(A17),"","Q"&amp;ROUND((MONTH(A17)+1)/3,0))</f>
        <v>Q3</v>
      </c>
      <c r="K17" t="str">
        <f>IFERROR(VLOOKUP(D17,Categories!$A$2:$B$50,2,FALSE),"Not a category")</f>
        <v>Line 24a</v>
      </c>
    </row>
    <row r="18" spans="1:11" x14ac:dyDescent="0.25">
      <c r="A18" s="2">
        <v>46233</v>
      </c>
      <c r="B18" t="s">
        <v>60</v>
      </c>
      <c r="C18" t="s">
        <v>61</v>
      </c>
      <c r="D18" t="s">
        <v>62</v>
      </c>
      <c r="E18" t="s">
        <v>14</v>
      </c>
      <c r="F18" s="3">
        <v>32.15</v>
      </c>
      <c r="G18" s="4">
        <f>1</f>
        <v>1</v>
      </c>
      <c r="H18" s="3">
        <f>ROUND(F18*G18,2)</f>
        <v>32.15</v>
      </c>
      <c r="I18" t="b">
        <v>0</v>
      </c>
      <c r="J18" t="str">
        <f>IF(ISBLANK(A18),"","Q"&amp;ROUND((MONTH(A18)+1)/3,0))</f>
        <v>Q3</v>
      </c>
      <c r="K18" t="str">
        <f>IFERROR(VLOOKUP(D18,Categories!$A$2:$B$50,2,FALSE),"Not a category")</f>
        <v>Line 18</v>
      </c>
    </row>
    <row r="19" spans="1:11" x14ac:dyDescent="0.25">
      <c r="A19" s="2">
        <v>46248</v>
      </c>
      <c r="B19" t="s">
        <v>35</v>
      </c>
      <c r="C19" t="s">
        <v>63</v>
      </c>
      <c r="D19" t="s">
        <v>37</v>
      </c>
      <c r="E19" t="s">
        <v>25</v>
      </c>
      <c r="F19" s="3">
        <v>88.15</v>
      </c>
      <c r="G19" s="4">
        <f>1</f>
        <v>1</v>
      </c>
      <c r="H19" s="3">
        <f>ROUND(F19*G19,2)</f>
        <v>88.15</v>
      </c>
      <c r="I19" t="b">
        <v>1</v>
      </c>
      <c r="J19" t="str">
        <f>IF(ISBLANK(A19),"","Q"&amp;ROUND((MONTH(A19)+1)/3,0))</f>
        <v>Q3</v>
      </c>
      <c r="K19" t="str">
        <f>IFERROR(VLOOKUP(D19,Categories!$A$2:$B$50,2,FALSE),"Not a category")</f>
        <v>Line 10</v>
      </c>
    </row>
    <row r="20" spans="1:11" x14ac:dyDescent="0.25">
      <c r="A20" s="2">
        <v>46261</v>
      </c>
      <c r="B20" t="s">
        <v>64</v>
      </c>
      <c r="C20" t="s">
        <v>65</v>
      </c>
      <c r="D20" t="s">
        <v>17</v>
      </c>
      <c r="E20" t="s">
        <v>18</v>
      </c>
      <c r="F20" s="3">
        <v>70</v>
      </c>
      <c r="G20" s="4">
        <f>0.5</f>
        <v>0.5</v>
      </c>
      <c r="H20" s="3">
        <f>ROUND(F20*G20,2)</f>
        <v>35</v>
      </c>
      <c r="I20" t="b">
        <v>1</v>
      </c>
      <c r="J20" t="str">
        <f>IF(ISBLANK(A20),"","Q"&amp;ROUND((MONTH(A20)+1)/3,0))</f>
        <v>Q3</v>
      </c>
      <c r="K20" t="str">
        <f>IFERROR(VLOOKUP(D20,Categories!$A$2:$B$50,2,FALSE),"Not a category")</f>
        <v>Line 25</v>
      </c>
    </row>
    <row r="21" spans="1:11" x14ac:dyDescent="0.25">
      <c r="A21" s="2">
        <v>46277</v>
      </c>
      <c r="B21" t="s">
        <v>66</v>
      </c>
      <c r="C21" t="s">
        <v>67</v>
      </c>
      <c r="D21" t="s">
        <v>28</v>
      </c>
      <c r="E21" t="s">
        <v>14</v>
      </c>
      <c r="F21" s="3">
        <v>64.27</v>
      </c>
      <c r="G21" s="4">
        <f>1</f>
        <v>1</v>
      </c>
      <c r="H21" s="3">
        <f>ROUND(F21*G21,2)</f>
        <v>64.27</v>
      </c>
      <c r="I21" t="b">
        <v>1</v>
      </c>
      <c r="J21" t="str">
        <f>IF(ISBLANK(A21),"","Q"&amp;ROUND((MONTH(A21)+1)/3,0))</f>
        <v>Q3</v>
      </c>
      <c r="K21" t="str">
        <f>IFERROR(VLOOKUP(D21,Categories!$A$2:$B$50,2,FALSE),"Not a category")</f>
        <v>Line 22</v>
      </c>
    </row>
    <row r="22" spans="1:11" x14ac:dyDescent="0.25">
      <c r="A22" s="2">
        <v>46294</v>
      </c>
      <c r="B22" t="s">
        <v>41</v>
      </c>
      <c r="C22" t="s">
        <v>68</v>
      </c>
      <c r="D22" t="s">
        <v>43</v>
      </c>
      <c r="E22" t="s">
        <v>25</v>
      </c>
      <c r="F22" s="3">
        <v>450</v>
      </c>
      <c r="G22" s="4">
        <f>1</f>
        <v>1</v>
      </c>
      <c r="H22" s="3">
        <f>ROUND(F22*G22,2)</f>
        <v>450</v>
      </c>
      <c r="I22" t="b">
        <v>1</v>
      </c>
      <c r="J22" t="str">
        <f>IF(ISBLANK(A22),"","Q"&amp;ROUND((MONTH(A22)+1)/3,0))</f>
        <v>Q3</v>
      </c>
      <c r="K22" t="str">
        <f>IFERROR(VLOOKUP(D22,Categories!$A$2:$B$50,2,FALSE),"Not a category")</f>
        <v>Line 11</v>
      </c>
    </row>
    <row r="23" spans="1:11" x14ac:dyDescent="0.25">
      <c r="A23" s="2">
        <v>46299</v>
      </c>
      <c r="B23" t="s">
        <v>69</v>
      </c>
      <c r="C23" t="s">
        <v>70</v>
      </c>
      <c r="D23" t="s">
        <v>13</v>
      </c>
      <c r="E23" t="s">
        <v>14</v>
      </c>
      <c r="F23" s="3">
        <v>95</v>
      </c>
      <c r="G23" s="4">
        <f>1</f>
        <v>1</v>
      </c>
      <c r="H23" s="3">
        <f>ROUND(F23*G23,2)</f>
        <v>95</v>
      </c>
      <c r="I23" t="b">
        <v>1</v>
      </c>
      <c r="J23" t="str">
        <f>IF(ISBLANK(A23),"","Q"&amp;ROUND((MONTH(A23)+1)/3,0))</f>
        <v>Q4</v>
      </c>
      <c r="K23" t="str">
        <f>IFERROR(VLOOKUP(D23,Categories!$A$2:$B$50,2,FALSE),"Not a category")</f>
        <v>Line 27a</v>
      </c>
    </row>
    <row r="24" spans="1:11" x14ac:dyDescent="0.25">
      <c r="A24" s="2">
        <v>46306</v>
      </c>
      <c r="B24" t="s">
        <v>29</v>
      </c>
      <c r="C24" t="s">
        <v>71</v>
      </c>
      <c r="D24" t="s">
        <v>31</v>
      </c>
      <c r="E24" t="s">
        <v>14</v>
      </c>
      <c r="F24" s="3">
        <v>120</v>
      </c>
      <c r="G24" s="4">
        <f>1</f>
        <v>1</v>
      </c>
      <c r="H24" s="3">
        <f>ROUND(F24*G24,2)</f>
        <v>120</v>
      </c>
      <c r="I24" t="b">
        <v>1</v>
      </c>
      <c r="J24" t="str">
        <f>IF(ISBLANK(A24),"","Q"&amp;ROUND((MONTH(A24)+1)/3,0))</f>
        <v>Q4</v>
      </c>
      <c r="K24" t="str">
        <f>IFERROR(VLOOKUP(D24,Categories!$A$2:$B$50,2,FALSE),"Not a category")</f>
        <v>Line 8</v>
      </c>
    </row>
    <row r="25" spans="9:9" x14ac:dyDescent="0.25"/>
    <row r="26" spans="9:9" x14ac:dyDescent="0.25"/>
    <row r="27" spans="9:9" x14ac:dyDescent="0.25"/>
    <row r="28" spans="9:9" x14ac:dyDescent="0.25"/>
    <row r="29" spans="9:9" x14ac:dyDescent="0.25"/>
    <row r="30" spans="9:9" x14ac:dyDescent="0.25"/>
    <row r="31" spans="9:9" x14ac:dyDescent="0.25"/>
    <row r="32" spans="9:9" x14ac:dyDescent="0.25"/>
    <row r="33" spans="9:9" x14ac:dyDescent="0.25"/>
    <row r="34" spans="9:9" x14ac:dyDescent="0.25"/>
    <row r="35" spans="9:9" x14ac:dyDescent="0.25"/>
    <row r="36" spans="9:9" x14ac:dyDescent="0.25"/>
    <row r="37" spans="9:9" x14ac:dyDescent="0.25"/>
    <row r="38" spans="9:9" x14ac:dyDescent="0.25"/>
    <row r="39" spans="9:9" x14ac:dyDescent="0.25"/>
    <row r="40" spans="9:9" x14ac:dyDescent="0.25"/>
    <row r="41" spans="9:9" x14ac:dyDescent="0.25"/>
    <row r="42" spans="9:9" x14ac:dyDescent="0.25"/>
    <row r="43" spans="9:9" x14ac:dyDescent="0.25"/>
    <row r="44" spans="9:9" x14ac:dyDescent="0.25"/>
    <row r="45" spans="9:9" x14ac:dyDescent="0.25"/>
    <row r="46" spans="9:9" x14ac:dyDescent="0.25"/>
    <row r="47" spans="9:9" x14ac:dyDescent="0.25"/>
    <row r="48" spans="9:9" x14ac:dyDescent="0.25"/>
    <row r="49" spans="9:9" x14ac:dyDescent="0.25"/>
    <row r="50" spans="9:9" x14ac:dyDescent="0.25"/>
  </sheetData>
  <dataValidations count="2">
    <dataValidation type="list" allowBlank="1" sqref="I10:I50">
      <formula1>"TRUE,FALSE"</formula1>
    </dataValidation>
    <dataValidation type="list" allowBlank="1" sqref="I2:I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7" width="13" customWidth="1"/>
  </cols>
  <sheetData>
    <row r="1" spans="1:7" s="1" customFormat="1" x14ac:dyDescent="0.25">
      <c r="A1" s="1" t="s">
        <v>3</v>
      </c>
      <c r="B1" s="1" t="s">
        <v>10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  <row r="2" spans="1:7" x14ac:dyDescent="0.25">
      <c r="A2" t="s">
        <v>31</v>
      </c>
      <c r="B2" t="s">
        <v>77</v>
      </c>
      <c r="C2" s="3">
        <f>SUMIFS(Expenses!H:H,Expenses!D:D,$A2,Expenses!J:J,"Q1")</f>
        <v>150</v>
      </c>
      <c r="D2" s="3">
        <f>SUMIFS(Expenses!H:H,Expenses!D:D,$A2,Expenses!J:J,"Q2")</f>
        <v>276</v>
      </c>
      <c r="E2" s="3">
        <f>SUMIFS(Expenses!H:H,Expenses!D:D,$A2,Expenses!J:J,"Q3")</f>
        <v>0</v>
      </c>
      <c r="F2" s="3">
        <f>SUMIFS(Expenses!H:H,Expenses!D:D,$A2,Expenses!J:J,"Q4")</f>
        <v>120</v>
      </c>
      <c r="G2" s="3">
        <f>SUM(C2:F2)</f>
        <v>546</v>
      </c>
    </row>
    <row r="3" spans="1:7" x14ac:dyDescent="0.25">
      <c r="A3" t="s">
        <v>46</v>
      </c>
      <c r="B3" t="s">
        <v>78</v>
      </c>
      <c r="C3" s="3">
        <f>SUMIFS(Expenses!H:H,Expenses!D:D,$A3,Expenses!J:J,"Q1")</f>
        <v>0</v>
      </c>
      <c r="D3" s="3">
        <f>SUMIFS(Expenses!H:H,Expenses!D:D,$A3,Expenses!J:J,"Q2")</f>
        <v>58.3</v>
      </c>
      <c r="E3" s="3">
        <f>SUMIFS(Expenses!H:H,Expenses!D:D,$A3,Expenses!J:J,"Q3")</f>
        <v>0</v>
      </c>
      <c r="F3" s="3">
        <f>SUMIFS(Expenses!H:H,Expenses!D:D,$A3,Expenses!J:J,"Q4")</f>
        <v>0</v>
      </c>
      <c r="G3" s="3">
        <f>SUM(C3:F3)</f>
        <v>58.3</v>
      </c>
    </row>
    <row r="4" spans="1:7" x14ac:dyDescent="0.25">
      <c r="A4" t="s">
        <v>37</v>
      </c>
      <c r="B4" t="s">
        <v>79</v>
      </c>
      <c r="C4" s="3">
        <f>SUMIFS(Expenses!H:H,Expenses!D:D,$A4,Expenses!J:J,"Q1")</f>
        <v>0</v>
      </c>
      <c r="D4" s="3">
        <f>SUMIFS(Expenses!H:H,Expenses!D:D,$A4,Expenses!J:J,"Q2")</f>
        <v>62.4</v>
      </c>
      <c r="E4" s="3">
        <f>SUMIFS(Expenses!H:H,Expenses!D:D,$A4,Expenses!J:J,"Q3")</f>
        <v>88.15</v>
      </c>
      <c r="F4" s="3">
        <f>SUMIFS(Expenses!H:H,Expenses!D:D,$A4,Expenses!J:J,"Q4")</f>
        <v>0</v>
      </c>
      <c r="G4" s="3">
        <f>SUM(C4:F4)</f>
        <v>150.55</v>
      </c>
    </row>
    <row r="5" spans="1:7" x14ac:dyDescent="0.25">
      <c r="A5" t="s">
        <v>43</v>
      </c>
      <c r="B5" t="s">
        <v>80</v>
      </c>
      <c r="C5" s="3">
        <f>SUMIFS(Expenses!H:H,Expenses!D:D,$A5,Expenses!J:J,"Q1")</f>
        <v>0</v>
      </c>
      <c r="D5" s="3">
        <f>SUMIFS(Expenses!H:H,Expenses!D:D,$A5,Expenses!J:J,"Q2")</f>
        <v>400</v>
      </c>
      <c r="E5" s="3">
        <f>SUMIFS(Expenses!H:H,Expenses!D:D,$A5,Expenses!J:J,"Q3")</f>
        <v>450</v>
      </c>
      <c r="F5" s="3">
        <f>SUMIFS(Expenses!H:H,Expenses!D:D,$A5,Expenses!J:J,"Q4")</f>
        <v>0</v>
      </c>
      <c r="G5" s="3">
        <f>SUM(C5:F5)</f>
        <v>850</v>
      </c>
    </row>
    <row r="6" spans="1:7" x14ac:dyDescent="0.25">
      <c r="A6" t="s">
        <v>54</v>
      </c>
      <c r="B6" t="s">
        <v>81</v>
      </c>
      <c r="C6" s="3">
        <f>SUMIFS(Expenses!H:H,Expenses!D:D,$A6,Expenses!J:J,"Q1")</f>
        <v>0</v>
      </c>
      <c r="D6" s="3">
        <f>SUMIFS(Expenses!H:H,Expenses!D:D,$A6,Expenses!J:J,"Q2")</f>
        <v>2499</v>
      </c>
      <c r="E6" s="3">
        <f>SUMIFS(Expenses!H:H,Expenses!D:D,$A6,Expenses!J:J,"Q3")</f>
        <v>0</v>
      </c>
      <c r="F6" s="3">
        <f>SUMIFS(Expenses!H:H,Expenses!D:D,$A6,Expenses!J:J,"Q4")</f>
        <v>0</v>
      </c>
      <c r="G6" s="3">
        <f>SUM(C6:F6)</f>
        <v>2499</v>
      </c>
    </row>
    <row r="7" spans="1:7" x14ac:dyDescent="0.25">
      <c r="A7" t="s">
        <v>21</v>
      </c>
      <c r="B7" t="s">
        <v>82</v>
      </c>
      <c r="C7" s="3">
        <f>SUMIFS(Expenses!H:H,Expenses!D:D,$A7,Expenses!J:J,"Q1")</f>
        <v>540</v>
      </c>
      <c r="D7" s="3">
        <f>SUMIFS(Expenses!H:H,Expenses!D:D,$A7,Expenses!J:J,"Q2")</f>
        <v>0</v>
      </c>
      <c r="E7" s="3">
        <f>SUMIFS(Expenses!H:H,Expenses!D:D,$A7,Expenses!J:J,"Q3")</f>
        <v>0</v>
      </c>
      <c r="F7" s="3">
        <f>SUMIFS(Expenses!H:H,Expenses!D:D,$A7,Expenses!J:J,"Q4")</f>
        <v>0</v>
      </c>
      <c r="G7" s="3">
        <f>SUM(C7:F7)</f>
        <v>540</v>
      </c>
    </row>
    <row r="8" spans="1:7" x14ac:dyDescent="0.25">
      <c r="A8" t="s">
        <v>34</v>
      </c>
      <c r="B8" t="s">
        <v>83</v>
      </c>
      <c r="C8" s="3">
        <f>SUMIFS(Expenses!H:H,Expenses!D:D,$A8,Expenses!J:J,"Q1")</f>
        <v>650</v>
      </c>
      <c r="D8" s="3">
        <f>SUMIFS(Expenses!H:H,Expenses!D:D,$A8,Expenses!J:J,"Q2")</f>
        <v>0</v>
      </c>
      <c r="E8" s="3">
        <f>SUMIFS(Expenses!H:H,Expenses!D:D,$A8,Expenses!J:J,"Q3")</f>
        <v>0</v>
      </c>
      <c r="F8" s="3">
        <f>SUMIFS(Expenses!H:H,Expenses!D:D,$A8,Expenses!J:J,"Q4")</f>
        <v>0</v>
      </c>
      <c r="G8" s="3">
        <f>SUM(C8:F8)</f>
        <v>650</v>
      </c>
    </row>
    <row r="9" spans="1:7" x14ac:dyDescent="0.25">
      <c r="A9" t="s">
        <v>62</v>
      </c>
      <c r="B9" t="s">
        <v>84</v>
      </c>
      <c r="C9" s="3">
        <f>SUMIFS(Expenses!H:H,Expenses!D:D,$A9,Expenses!J:J,"Q1")</f>
        <v>0</v>
      </c>
      <c r="D9" s="3">
        <f>SUMIFS(Expenses!H:H,Expenses!D:D,$A9,Expenses!J:J,"Q2")</f>
        <v>0</v>
      </c>
      <c r="E9" s="3">
        <f>SUMIFS(Expenses!H:H,Expenses!D:D,$A9,Expenses!J:J,"Q3")</f>
        <v>32.15</v>
      </c>
      <c r="F9" s="3">
        <f>SUMIFS(Expenses!H:H,Expenses!D:D,$A9,Expenses!J:J,"Q4")</f>
        <v>0</v>
      </c>
      <c r="G9" s="3">
        <f>SUM(C9:F9)</f>
        <v>32.15</v>
      </c>
    </row>
    <row r="10" spans="1:7" x14ac:dyDescent="0.25">
      <c r="A10" t="s">
        <v>40</v>
      </c>
      <c r="B10" t="s">
        <v>85</v>
      </c>
      <c r="C10" s="3">
        <f>SUMIFS(Expenses!H:H,Expenses!D:D,$A10,Expenses!J:J,"Q1")</f>
        <v>0</v>
      </c>
      <c r="D10" s="3">
        <f>SUMIFS(Expenses!H:H,Expenses!D:D,$A10,Expenses!J:J,"Q2")</f>
        <v>74</v>
      </c>
      <c r="E10" s="3">
        <f>SUMIFS(Expenses!H:H,Expenses!D:D,$A10,Expenses!J:J,"Q3")</f>
        <v>0</v>
      </c>
      <c r="F10" s="3">
        <f>SUMIFS(Expenses!H:H,Expenses!D:D,$A10,Expenses!J:J,"Q4")</f>
        <v>0</v>
      </c>
      <c r="G10" s="3">
        <f>SUM(C10:F10)</f>
        <v>74</v>
      </c>
    </row>
    <row r="11" spans="1:7" x14ac:dyDescent="0.25">
      <c r="A11" t="s">
        <v>28</v>
      </c>
      <c r="B11" t="s">
        <v>86</v>
      </c>
      <c r="C11" s="3">
        <f>SUMIFS(Expenses!H:H,Expenses!D:D,$A11,Expenses!J:J,"Q1")</f>
        <v>89.98</v>
      </c>
      <c r="D11" s="3">
        <f>SUMIFS(Expenses!H:H,Expenses!D:D,$A11,Expenses!J:J,"Q2")</f>
        <v>0</v>
      </c>
      <c r="E11" s="3">
        <f>SUMIFS(Expenses!H:H,Expenses!D:D,$A11,Expenses!J:J,"Q3")</f>
        <v>64.27</v>
      </c>
      <c r="F11" s="3">
        <f>SUMIFS(Expenses!H:H,Expenses!D:D,$A11,Expenses!J:J,"Q4")</f>
        <v>0</v>
      </c>
      <c r="G11" s="3">
        <f>SUM(C11:F11)</f>
        <v>154.25</v>
      </c>
    </row>
    <row r="12" spans="1:7" x14ac:dyDescent="0.25">
      <c r="A12" t="s">
        <v>24</v>
      </c>
      <c r="B12" t="s">
        <v>87</v>
      </c>
      <c r="C12" s="3">
        <f>SUMIFS(Expenses!H:H,Expenses!D:D,$A12,Expenses!J:J,"Q1")</f>
        <v>75</v>
      </c>
      <c r="D12" s="3">
        <f>SUMIFS(Expenses!H:H,Expenses!D:D,$A12,Expenses!J:J,"Q2")</f>
        <v>0</v>
      </c>
      <c r="E12" s="3">
        <f>SUMIFS(Expenses!H:H,Expenses!D:D,$A12,Expenses!J:J,"Q3")</f>
        <v>0</v>
      </c>
      <c r="F12" s="3">
        <f>SUMIFS(Expenses!H:H,Expenses!D:D,$A12,Expenses!J:J,"Q4")</f>
        <v>0</v>
      </c>
      <c r="G12" s="3">
        <f>SUM(C12:F12)</f>
        <v>75</v>
      </c>
    </row>
    <row r="13" spans="1:7" x14ac:dyDescent="0.25">
      <c r="A13" t="s">
        <v>57</v>
      </c>
      <c r="B13" t="s">
        <v>88</v>
      </c>
      <c r="C13" s="3">
        <f>SUMIFS(Expenses!H:H,Expenses!D:D,$A13,Expenses!J:J,"Q1")</f>
        <v>0</v>
      </c>
      <c r="D13" s="3">
        <f>SUMIFS(Expenses!H:H,Expenses!D:D,$A13,Expenses!J:J,"Q2")</f>
        <v>0</v>
      </c>
      <c r="E13" s="3">
        <f>SUMIFS(Expenses!H:H,Expenses!D:D,$A13,Expenses!J:J,"Q3")</f>
        <v>608.1</v>
      </c>
      <c r="F13" s="3">
        <f>SUMIFS(Expenses!H:H,Expenses!D:D,$A13,Expenses!J:J,"Q4")</f>
        <v>0</v>
      </c>
      <c r="G13" s="3">
        <f>SUM(C13:F13)</f>
        <v>608.1</v>
      </c>
    </row>
    <row r="14" spans="1:7" x14ac:dyDescent="0.25">
      <c r="A14" t="s">
        <v>49</v>
      </c>
      <c r="B14" t="s">
        <v>89</v>
      </c>
      <c r="C14" s="3">
        <f>SUMIFS(Expenses!H:H,Expenses!D:D,$A14,Expenses!J:J,"Q1")</f>
        <v>0</v>
      </c>
      <c r="D14" s="3">
        <f>SUMIFS(Expenses!H:H,Expenses!D:D,$A14,Expenses!J:J,"Q2")</f>
        <v>46.8</v>
      </c>
      <c r="E14" s="3">
        <f>SUMIFS(Expenses!H:H,Expenses!D:D,$A14,Expenses!J:J,"Q3")</f>
        <v>0</v>
      </c>
      <c r="F14" s="3">
        <f>SUMIFS(Expenses!H:H,Expenses!D:D,$A14,Expenses!J:J,"Q4")</f>
        <v>0</v>
      </c>
      <c r="G14" s="3">
        <f>SUM(C14:F14)</f>
        <v>46.8</v>
      </c>
    </row>
    <row r="15" spans="1:7" x14ac:dyDescent="0.25">
      <c r="A15" t="s">
        <v>17</v>
      </c>
      <c r="B15" t="s">
        <v>90</v>
      </c>
      <c r="C15" s="3">
        <f>SUMIFS(Expenses!H:H,Expenses!D:D,$A15,Expenses!J:J,"Q1")</f>
        <v>50.4</v>
      </c>
      <c r="D15" s="3">
        <f>SUMIFS(Expenses!H:H,Expenses!D:D,$A15,Expenses!J:J,"Q2")</f>
        <v>0</v>
      </c>
      <c r="E15" s="3">
        <f>SUMIFS(Expenses!H:H,Expenses!D:D,$A15,Expenses!J:J,"Q3")</f>
        <v>35</v>
      </c>
      <c r="F15" s="3">
        <f>SUMIFS(Expenses!H:H,Expenses!D:D,$A15,Expenses!J:J,"Q4")</f>
        <v>0</v>
      </c>
      <c r="G15" s="3">
        <f>SUM(C15:F15)</f>
        <v>85.4</v>
      </c>
    </row>
    <row r="16" spans="1:7" x14ac:dyDescent="0.25">
      <c r="A16" t="s">
        <v>13</v>
      </c>
      <c r="B16" t="s">
        <v>91</v>
      </c>
      <c r="C16" s="3">
        <f>SUMIFS(Expenses!H:H,Expenses!D:D,$A16,Expenses!J:J,"Q1")</f>
        <v>19.99</v>
      </c>
      <c r="D16" s="3">
        <f>SUMIFS(Expenses!H:H,Expenses!D:D,$A16,Expenses!J:J,"Q2")</f>
        <v>0</v>
      </c>
      <c r="E16" s="3">
        <f>SUMIFS(Expenses!H:H,Expenses!D:D,$A16,Expenses!J:J,"Q3")</f>
        <v>0</v>
      </c>
      <c r="F16" s="3">
        <f>SUMIFS(Expenses!H:H,Expenses!D:D,$A16,Expenses!J:J,"Q4")</f>
        <v>95</v>
      </c>
      <c r="G16" s="3">
        <f>SUM(C16:F16)</f>
        <v>114.99</v>
      </c>
    </row>
    <row r="17" spans="1:7" x14ac:dyDescent="0.25">
      <c r="A17" t="s">
        <v>92</v>
      </c>
      <c r="C17" s="3">
        <f>SUM(C2:C16)</f>
        <v>1575.3700000000001</v>
      </c>
      <c r="D17" s="3">
        <f>SUM(D2:D16)</f>
        <v>3416.5</v>
      </c>
      <c r="E17" s="3">
        <f>SUM(E2:E16)</f>
        <v>1277.67</v>
      </c>
      <c r="F17" s="3">
        <f>SUM(F2:F16)</f>
        <v>215</v>
      </c>
      <c r="G17" s="3">
        <f>SUM(G2:G16)</f>
        <v>6484.54</v>
      </c>
    </row>
    <row r="18" spans="1:7" x14ac:dyDescent="0.25">
      <c r="A18" t="s">
        <v>93</v>
      </c>
      <c r="C18" s="3">
        <f>SUMIFS(Expenses!H:H,Expenses!J:J,"Q1",Expenses!I:I,FALSE)</f>
        <v>0</v>
      </c>
      <c r="D18" s="3">
        <f>SUMIFS(Expenses!H:H,Expenses!J:J,"Q2",Expenses!I:I,FALSE)</f>
        <v>58.3</v>
      </c>
      <c r="E18" s="3">
        <f>SUMIFS(Expenses!H:H,Expenses!J:J,"Q3",Expenses!I:I,FALSE)</f>
        <v>32.15</v>
      </c>
      <c r="F18" s="3">
        <f>SUMIFS(Expenses!H:H,Expenses!J:J,"Q4",Expenses!I:I,FALSE)</f>
        <v>0</v>
      </c>
      <c r="G18" s="3">
        <f>SUM(C18:F18)</f>
        <v>90.44999999999999</v>
      </c>
    </row>
    <row r="19" spans="1:7" x14ac:dyDescent="0.25">
      <c r="A19" t="s">
        <v>94</v>
      </c>
      <c r="C19" s="3">
        <f>ROUND(SUMIF(Expenses!J:J,"Q1",Expenses!H:H)-C17,2)</f>
        <v>0</v>
      </c>
      <c r="D19" s="3">
        <f>ROUND(SUMIF(Expenses!J:J,"Q2",Expenses!H:H)-D17,2)</f>
        <v>0</v>
      </c>
      <c r="E19" s="3">
        <f>ROUND(SUMIF(Expenses!J:J,"Q3",Expenses!H:H)-E17,2)</f>
        <v>0</v>
      </c>
      <c r="F19" s="3">
        <f>ROUND(SUMIF(Expenses!J:J,"Q4",Expenses!H:H)-F17,2)</f>
        <v>0</v>
      </c>
      <c r="G19" s="3">
        <f>SUM(C19:F19)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52" customWidth="1"/>
    <col min="4" max="4" width="13" customWidth="1"/>
  </cols>
  <sheetData>
    <row r="1" spans="1:4" s="1" customFormat="1" x14ac:dyDescent="0.25">
      <c r="A1" s="1" t="s">
        <v>3</v>
      </c>
      <c r="B1" s="1" t="s">
        <v>10</v>
      </c>
      <c r="C1" s="1" t="s">
        <v>95</v>
      </c>
      <c r="D1" s="1" t="s">
        <v>96</v>
      </c>
    </row>
    <row r="2" spans="1:4" x14ac:dyDescent="0.25">
      <c r="A2" t="s">
        <v>31</v>
      </c>
      <c r="B2" t="s">
        <v>77</v>
      </c>
      <c r="C2" t="s">
        <v>97</v>
      </c>
      <c r="D2" s="3">
        <f>SUMIF(Expenses!D:D,A2,Expenses!H:H)</f>
        <v>546</v>
      </c>
    </row>
    <row r="3" spans="1:4" x14ac:dyDescent="0.25">
      <c r="A3" t="s">
        <v>46</v>
      </c>
      <c r="B3" t="s">
        <v>78</v>
      </c>
      <c r="C3" t="s">
        <v>98</v>
      </c>
      <c r="D3" s="3">
        <f>SUMIF(Expenses!D:D,A3,Expenses!H:H)</f>
        <v>58.3</v>
      </c>
    </row>
    <row r="4" spans="1:4" x14ac:dyDescent="0.25">
      <c r="A4" t="s">
        <v>37</v>
      </c>
      <c r="B4" t="s">
        <v>79</v>
      </c>
      <c r="C4" t="s">
        <v>99</v>
      </c>
      <c r="D4" s="3">
        <f>SUMIF(Expenses!D:D,A4,Expenses!H:H)</f>
        <v>150.55</v>
      </c>
    </row>
    <row r="5" spans="1:4" x14ac:dyDescent="0.25">
      <c r="A5" t="s">
        <v>43</v>
      </c>
      <c r="B5" t="s">
        <v>80</v>
      </c>
      <c r="C5" t="s">
        <v>100</v>
      </c>
      <c r="D5" s="3">
        <f>SUMIF(Expenses!D:D,A5,Expenses!H:H)</f>
        <v>850</v>
      </c>
    </row>
    <row r="6" spans="1:4" x14ac:dyDescent="0.25">
      <c r="A6" t="s">
        <v>54</v>
      </c>
      <c r="B6" t="s">
        <v>81</v>
      </c>
      <c r="C6" t="s">
        <v>101</v>
      </c>
      <c r="D6" s="3">
        <f>SUMIF(Expenses!D:D,A6,Expenses!H:H)</f>
        <v>2499</v>
      </c>
    </row>
    <row r="7" spans="1:4" x14ac:dyDescent="0.25">
      <c r="A7" t="s">
        <v>21</v>
      </c>
      <c r="B7" t="s">
        <v>82</v>
      </c>
      <c r="C7" t="s">
        <v>102</v>
      </c>
      <c r="D7" s="3">
        <f>SUMIF(Expenses!D:D,A7,Expenses!H:H)</f>
        <v>540</v>
      </c>
    </row>
    <row r="8" spans="1:4" x14ac:dyDescent="0.25">
      <c r="A8" t="s">
        <v>34</v>
      </c>
      <c r="B8" t="s">
        <v>83</v>
      </c>
      <c r="C8" t="s">
        <v>103</v>
      </c>
      <c r="D8" s="3">
        <f>SUMIF(Expenses!D:D,A8,Expenses!H:H)</f>
        <v>650</v>
      </c>
    </row>
    <row r="9" spans="1:4" x14ac:dyDescent="0.25">
      <c r="A9" t="s">
        <v>62</v>
      </c>
      <c r="B9" t="s">
        <v>84</v>
      </c>
      <c r="C9" t="s">
        <v>104</v>
      </c>
      <c r="D9" s="3">
        <f>SUMIF(Expenses!D:D,A9,Expenses!H:H)</f>
        <v>32.15</v>
      </c>
    </row>
    <row r="10" spans="1:4" x14ac:dyDescent="0.25">
      <c r="A10" t="s">
        <v>40</v>
      </c>
      <c r="B10" t="s">
        <v>85</v>
      </c>
      <c r="C10" t="s">
        <v>105</v>
      </c>
      <c r="D10" s="3">
        <f>SUMIF(Expenses!D:D,A10,Expenses!H:H)</f>
        <v>74</v>
      </c>
    </row>
    <row r="11" spans="1:4" x14ac:dyDescent="0.25">
      <c r="A11" t="s">
        <v>28</v>
      </c>
      <c r="B11" t="s">
        <v>86</v>
      </c>
      <c r="C11" t="s">
        <v>106</v>
      </c>
      <c r="D11" s="3">
        <f>SUMIF(Expenses!D:D,A11,Expenses!H:H)</f>
        <v>154.25</v>
      </c>
    </row>
    <row r="12" spans="1:4" x14ac:dyDescent="0.25">
      <c r="A12" t="s">
        <v>24</v>
      </c>
      <c r="B12" t="s">
        <v>87</v>
      </c>
      <c r="C12" t="s">
        <v>107</v>
      </c>
      <c r="D12" s="3">
        <f>SUMIF(Expenses!D:D,A12,Expenses!H:H)</f>
        <v>75</v>
      </c>
    </row>
    <row r="13" spans="1:4" x14ac:dyDescent="0.25">
      <c r="A13" t="s">
        <v>57</v>
      </c>
      <c r="B13" t="s">
        <v>88</v>
      </c>
      <c r="C13" t="s">
        <v>108</v>
      </c>
      <c r="D13" s="3">
        <f>SUMIF(Expenses!D:D,A13,Expenses!H:H)</f>
        <v>608.1</v>
      </c>
    </row>
    <row r="14" spans="1:4" x14ac:dyDescent="0.25">
      <c r="A14" t="s">
        <v>49</v>
      </c>
      <c r="B14" t="s">
        <v>89</v>
      </c>
      <c r="C14" t="s">
        <v>109</v>
      </c>
      <c r="D14" s="3">
        <f>SUMIF(Expenses!D:D,A14,Expenses!H:H)</f>
        <v>46.8</v>
      </c>
    </row>
    <row r="15" spans="1:4" x14ac:dyDescent="0.25">
      <c r="A15" t="s">
        <v>17</v>
      </c>
      <c r="B15" t="s">
        <v>90</v>
      </c>
      <c r="C15" t="s">
        <v>110</v>
      </c>
      <c r="D15" s="3">
        <f>SUMIF(Expenses!D:D,A15,Expenses!H:H)</f>
        <v>85.4</v>
      </c>
    </row>
    <row r="16" spans="1:4" x14ac:dyDescent="0.25">
      <c r="A16" t="s">
        <v>13</v>
      </c>
      <c r="B16" t="s">
        <v>91</v>
      </c>
      <c r="C16" t="s">
        <v>111</v>
      </c>
      <c r="D16" s="3">
        <f>SUMIF(Expenses!D:D,A16,Expenses!H:H)</f>
        <v>114.99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Expenses</vt:lpstr>
      <vt:lpstr>Quarterly Totals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Business Expenses</dc:title>
  <dc:subject/>
  <dc:description/>
  <cp:keywords/>
  <cp:category/>
  <cp:lastModifiedBy>Unknown</cp:lastModifiedBy>
  <dcterms:created xsi:type="dcterms:W3CDTF">2026-10-18T23:17:05Z</dcterms:created>
  <dcterms:modified xsi:type="dcterms:W3CDTF">2026-10-18T23:17:05Z</dcterms:modified>
</cp:coreProperties>
</file>