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er" state="visible" r:id="rId4"/>
    <sheet sheetId="2" name="Reconcile" state="visible" r:id="rId5"/>
    <sheet sheetId="3" name="By Category" state="visible" r:id="rId6"/>
  </sheets>
  <calcPr calcId="171027"/>
</workbook>
</file>

<file path=xl/sharedStrings.xml><?xml version="1.0" encoding="utf-8"?>
<sst xmlns="http://schemas.openxmlformats.org/spreadsheetml/2006/main" count="91" uniqueCount="61">
  <si>
    <t>Date</t>
  </si>
  <si>
    <t>Check # or type</t>
  </si>
  <si>
    <t>Description</t>
  </si>
  <si>
    <t>Category</t>
  </si>
  <si>
    <t>Payment</t>
  </si>
  <si>
    <t>Deposit</t>
  </si>
  <si>
    <t>Cleared</t>
  </si>
  <si>
    <t>Balance</t>
  </si>
  <si>
    <t/>
  </si>
  <si>
    <t>Opening balance</t>
  </si>
  <si>
    <t>Opening</t>
  </si>
  <si>
    <t>1041</t>
  </si>
  <si>
    <t>Maple Court Apartments (rent)</t>
  </si>
  <si>
    <t>Housing</t>
  </si>
  <si>
    <t>DEP</t>
  </si>
  <si>
    <t>Paycheck, direct deposit</t>
  </si>
  <si>
    <t>Income</t>
  </si>
  <si>
    <t>DEBIT</t>
  </si>
  <si>
    <t>Kroger</t>
  </si>
  <si>
    <t>Groceries</t>
  </si>
  <si>
    <t>AUTO</t>
  </si>
  <si>
    <t>City water and sewer</t>
  </si>
  <si>
    <t>Utilities</t>
  </si>
  <si>
    <t>1042</t>
  </si>
  <si>
    <t>Lincoln Elementary PTA</t>
  </si>
  <si>
    <t>Other</t>
  </si>
  <si>
    <t>Shell</t>
  </si>
  <si>
    <t>Auto</t>
  </si>
  <si>
    <t>Mobile deposit, birthday check</t>
  </si>
  <si>
    <t>State Farm car insurance</t>
  </si>
  <si>
    <t>Insurance</t>
  </si>
  <si>
    <t>Target</t>
  </si>
  <si>
    <t>Shopping</t>
  </si>
  <si>
    <t>1043</t>
  </si>
  <si>
    <t>Lakeside Dental</t>
  </si>
  <si>
    <t>Medical</t>
  </si>
  <si>
    <t>Chipotle</t>
  </si>
  <si>
    <t>Dining</t>
  </si>
  <si>
    <t>Comcast internet</t>
  </si>
  <si>
    <t>1044</t>
  </si>
  <si>
    <t>Mike's Lawn Care</t>
  </si>
  <si>
    <t>ATM</t>
  </si>
  <si>
    <t>ATM withdrawal</t>
  </si>
  <si>
    <t>Item</t>
  </si>
  <si>
    <t>Amount</t>
  </si>
  <si>
    <t>Ending balance on your bank statement</t>
  </si>
  <si>
    <t>Cleared deposits (ticked)</t>
  </si>
  <si>
    <t>Cleared payments (ticked)</t>
  </si>
  <si>
    <t>Cleared balance</t>
  </si>
  <si>
    <t>Difference (should be $0.00)</t>
  </si>
  <si>
    <t>Status</t>
  </si>
  <si>
    <t>Payments not cleared yet</t>
  </si>
  <si>
    <t>Deposits not cleared yet</t>
  </si>
  <si>
    <t>Items not cleared yet</t>
  </si>
  <si>
    <t>Balance in your register</t>
  </si>
  <si>
    <t>Cleared balance minus pending items</t>
  </si>
  <si>
    <t>Deposits</t>
  </si>
  <si>
    <t>Payments</t>
  </si>
  <si>
    <t>Entries</t>
  </si>
  <si>
    <t>Share of spending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</si>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</sst>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"/>
    <numFmt numFmtId="167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4" customWidth="1"/>
    <col min="3" max="3" width="30" customWidth="1"/>
    <col min="4" max="6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46296</v>
      </c>
      <c r="B2" t="s">
        <v>8</v>
      </c>
      <c r="C2" t="s">
        <v>9</v>
      </c>
      <c r="D2" t="s">
        <v>10</v>
      </c>
      <c r="E2" s="3"/>
      <c r="F2" s="3">
        <v>2486.32</v>
      </c>
      <c r="G2" t="b">
        <v>1</v>
      </c>
      <c r="H2" s="3">
        <f>SUM(F2)-SUM(E2)</f>
        <v>2486.32</v>
      </c>
    </row>
    <row r="3" spans="1:8" x14ac:dyDescent="0.25">
      <c r="A3" s="2">
        <v>46296</v>
      </c>
      <c r="B3" t="s">
        <v>11</v>
      </c>
      <c r="C3" t="s">
        <v>12</v>
      </c>
      <c r="D3" t="s">
        <v>13</v>
      </c>
      <c r="E3" s="3">
        <v>1350</v>
      </c>
      <c r="F3" s="3"/>
      <c r="G3" t="b">
        <v>1</v>
      </c>
      <c r="H3" s="3">
        <f>H2+SUM(F3)-SUM(E3)</f>
        <v>1136.3200000000002</v>
      </c>
    </row>
    <row r="4" spans="1:8" x14ac:dyDescent="0.25">
      <c r="A4" s="2">
        <v>46297</v>
      </c>
      <c r="B4" t="s">
        <v>14</v>
      </c>
      <c r="C4" t="s">
        <v>15</v>
      </c>
      <c r="D4" t="s">
        <v>16</v>
      </c>
      <c r="E4" s="3"/>
      <c r="F4" s="3">
        <v>1842.16</v>
      </c>
      <c r="G4" t="b">
        <v>1</v>
      </c>
      <c r="H4" s="3">
        <f>H3+SUM(F4)-SUM(E4)</f>
        <v>2978.4800000000005</v>
      </c>
    </row>
    <row r="5" spans="1:8" x14ac:dyDescent="0.25">
      <c r="A5" s="2">
        <v>46298</v>
      </c>
      <c r="B5" t="s">
        <v>17</v>
      </c>
      <c r="C5" t="s">
        <v>18</v>
      </c>
      <c r="D5" t="s">
        <v>19</v>
      </c>
      <c r="E5" s="3">
        <v>126.48</v>
      </c>
      <c r="F5" s="3"/>
      <c r="G5" t="b">
        <v>1</v>
      </c>
      <c r="H5" s="3">
        <f>H4+SUM(F5)-SUM(E5)</f>
        <v>2852.0000000000005</v>
      </c>
    </row>
    <row r="6" spans="1:8" x14ac:dyDescent="0.25">
      <c r="A6" s="2">
        <v>46300</v>
      </c>
      <c r="B6" t="s">
        <v>20</v>
      </c>
      <c r="C6" t="s">
        <v>21</v>
      </c>
      <c r="D6" t="s">
        <v>22</v>
      </c>
      <c r="E6" s="3">
        <v>64.2</v>
      </c>
      <c r="F6" s="3"/>
      <c r="G6" t="b">
        <v>1</v>
      </c>
      <c r="H6" s="3">
        <f>H5+SUM(F6)-SUM(E6)</f>
        <v>2787.8000000000006</v>
      </c>
    </row>
    <row r="7" spans="1:8" x14ac:dyDescent="0.25">
      <c r="A7" s="2">
        <v>46301</v>
      </c>
      <c r="B7" t="s">
        <v>23</v>
      </c>
      <c r="C7" t="s">
        <v>24</v>
      </c>
      <c r="D7" t="s">
        <v>25</v>
      </c>
      <c r="E7" s="3">
        <v>25</v>
      </c>
      <c r="F7" s="3"/>
      <c r="G7" t="b">
        <v>1</v>
      </c>
      <c r="H7" s="3">
        <f>H6+SUM(F7)-SUM(E7)</f>
        <v>2762.8000000000006</v>
      </c>
    </row>
    <row r="8" spans="1:8" x14ac:dyDescent="0.25">
      <c r="A8" s="2">
        <v>46303</v>
      </c>
      <c r="B8" t="s">
        <v>17</v>
      </c>
      <c r="C8" t="s">
        <v>26</v>
      </c>
      <c r="D8" t="s">
        <v>27</v>
      </c>
      <c r="E8" s="3">
        <v>48.75</v>
      </c>
      <c r="F8" s="3"/>
      <c r="G8" t="b">
        <v>1</v>
      </c>
      <c r="H8" s="3">
        <f>H7+SUM(F8)-SUM(E8)</f>
        <v>2714.0500000000006</v>
      </c>
    </row>
    <row r="9" spans="1:8" x14ac:dyDescent="0.25">
      <c r="A9" s="2">
        <v>46305</v>
      </c>
      <c r="B9" t="s">
        <v>14</v>
      </c>
      <c r="C9" t="s">
        <v>28</v>
      </c>
      <c r="D9" t="s">
        <v>16</v>
      </c>
      <c r="E9" s="3"/>
      <c r="F9" s="3">
        <v>100</v>
      </c>
      <c r="G9" t="b">
        <v>1</v>
      </c>
      <c r="H9" s="3">
        <f>H8+SUM(F9)-SUM(E9)</f>
        <v>2814.0500000000006</v>
      </c>
    </row>
    <row r="10" spans="1:8" x14ac:dyDescent="0.25">
      <c r="A10" s="2">
        <v>46307</v>
      </c>
      <c r="B10" t="s">
        <v>20</v>
      </c>
      <c r="C10" t="s">
        <v>29</v>
      </c>
      <c r="D10" t="s">
        <v>30</v>
      </c>
      <c r="E10" s="3">
        <v>142</v>
      </c>
      <c r="F10" s="3"/>
      <c r="G10" t="b">
        <v>1</v>
      </c>
      <c r="H10" s="3">
        <f>H9+SUM(F10)-SUM(E10)</f>
        <v>2672.0500000000006</v>
      </c>
    </row>
    <row r="11" spans="1:8" x14ac:dyDescent="0.25">
      <c r="A11" s="2">
        <v>46309</v>
      </c>
      <c r="B11" t="s">
        <v>17</v>
      </c>
      <c r="C11" t="s">
        <v>31</v>
      </c>
      <c r="D11" t="s">
        <v>32</v>
      </c>
      <c r="E11" s="3">
        <v>87.31</v>
      </c>
      <c r="F11" s="3"/>
      <c r="G11" t="b">
        <v>1</v>
      </c>
      <c r="H11" s="3">
        <f>H10+SUM(F11)-SUM(E11)</f>
        <v>2584.7400000000007</v>
      </c>
    </row>
    <row r="12" spans="1:8" x14ac:dyDescent="0.25">
      <c r="A12" s="2">
        <v>46310</v>
      </c>
      <c r="B12" t="s">
        <v>33</v>
      </c>
      <c r="C12" t="s">
        <v>34</v>
      </c>
      <c r="D12" t="s">
        <v>35</v>
      </c>
      <c r="E12" s="3">
        <v>60</v>
      </c>
      <c r="F12" s="3"/>
      <c r="G12" t="b">
        <v>0</v>
      </c>
      <c r="H12" s="3">
        <f>H11+SUM(F12)-SUM(E12)</f>
        <v>2524.7400000000007</v>
      </c>
    </row>
    <row r="13" spans="1:8" x14ac:dyDescent="0.25">
      <c r="A13" s="2">
        <v>46311</v>
      </c>
      <c r="B13" t="s">
        <v>14</v>
      </c>
      <c r="C13" t="s">
        <v>15</v>
      </c>
      <c r="D13" t="s">
        <v>16</v>
      </c>
      <c r="E13" s="3"/>
      <c r="F13" s="3">
        <v>1842.16</v>
      </c>
      <c r="G13" t="b">
        <v>1</v>
      </c>
      <c r="H13" s="3">
        <f>H12+SUM(F13)-SUM(E13)</f>
        <v>4366.900000000001</v>
      </c>
    </row>
    <row r="14" spans="1:8" x14ac:dyDescent="0.25">
      <c r="A14" s="2">
        <v>46313</v>
      </c>
      <c r="B14" t="s">
        <v>17</v>
      </c>
      <c r="C14" t="s">
        <v>36</v>
      </c>
      <c r="D14" t="s">
        <v>37</v>
      </c>
      <c r="E14" s="3">
        <v>23.4</v>
      </c>
      <c r="F14" s="3"/>
      <c r="G14" t="b">
        <v>1</v>
      </c>
      <c r="H14" s="3">
        <f>H13+SUM(F14)-SUM(E14)</f>
        <v>4343.500000000001</v>
      </c>
    </row>
    <row r="15" spans="1:8" x14ac:dyDescent="0.25">
      <c r="A15" s="2">
        <v>46315</v>
      </c>
      <c r="B15" t="s">
        <v>20</v>
      </c>
      <c r="C15" t="s">
        <v>38</v>
      </c>
      <c r="D15" t="s">
        <v>22</v>
      </c>
      <c r="E15" s="3">
        <v>79.99</v>
      </c>
      <c r="F15" s="3"/>
      <c r="G15" t="b">
        <v>1</v>
      </c>
      <c r="H15" s="3">
        <f>H14+SUM(F15)-SUM(E15)</f>
        <v>4263.510000000001</v>
      </c>
    </row>
    <row r="16" spans="1:8" x14ac:dyDescent="0.25">
      <c r="A16" s="2">
        <v>46317</v>
      </c>
      <c r="B16" t="s">
        <v>17</v>
      </c>
      <c r="C16" t="s">
        <v>18</v>
      </c>
      <c r="D16" t="s">
        <v>19</v>
      </c>
      <c r="E16" s="3">
        <v>142.1</v>
      </c>
      <c r="F16" s="3"/>
      <c r="G16" t="b">
        <v>0</v>
      </c>
      <c r="H16" s="3">
        <f>H15+SUM(F16)-SUM(E16)</f>
        <v>4121.410000000001</v>
      </c>
    </row>
    <row r="17" spans="1:8" x14ac:dyDescent="0.25">
      <c r="A17" s="2">
        <v>46320</v>
      </c>
      <c r="B17" t="s">
        <v>39</v>
      </c>
      <c r="C17" t="s">
        <v>40</v>
      </c>
      <c r="D17" t="s">
        <v>13</v>
      </c>
      <c r="E17" s="3">
        <v>45</v>
      </c>
      <c r="F17" s="3"/>
      <c r="G17" t="b">
        <v>0</v>
      </c>
      <c r="H17" s="3">
        <f>H16+SUM(F17)-SUM(E17)</f>
        <v>4076.4100000000008</v>
      </c>
    </row>
    <row r="18" spans="1:8" x14ac:dyDescent="0.25">
      <c r="A18" s="2">
        <v>46323</v>
      </c>
      <c r="B18" t="s">
        <v>41</v>
      </c>
      <c r="C18" t="s">
        <v>42</v>
      </c>
      <c r="D18" t="s">
        <v>25</v>
      </c>
      <c r="E18" s="3">
        <v>60</v>
      </c>
      <c r="F18" s="3"/>
      <c r="G18" t="b">
        <v>0</v>
      </c>
      <c r="H18" s="3">
        <f>H17+SUM(F18)-SUM(E18)</f>
        <v>4016.4100000000008</v>
      </c>
    </row>
    <row r="19" spans="1:8" x14ac:dyDescent="0.25">
      <c r="A19" s="2">
        <v>46325</v>
      </c>
      <c r="B19" t="s">
        <v>14</v>
      </c>
      <c r="C19" t="s">
        <v>15</v>
      </c>
      <c r="D19" t="s">
        <v>16</v>
      </c>
      <c r="E19" s="3"/>
      <c r="F19" s="3">
        <v>1842.16</v>
      </c>
      <c r="G19" t="b">
        <v>0</v>
      </c>
      <c r="H19" s="3">
        <f>H18+SUM(F19)-SUM(E19)</f>
        <v>5858.570000000001</v>
      </c>
    </row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</sheetData>
  <dataValidations count="2">
    <dataValidation type="list" allowBlank="1" sqref="G10:G50">
      <formula1>"TRUE,FALSE"</formula1>
    </dataValidation>
    <dataValidation type="list" allowBlank="1" sqref="G2:G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5" customWidth="1"/>
  </cols>
  <sheetData>
    <row r="1" spans="1:2" s="1" customFormat="1" x14ac:dyDescent="0.25">
      <c r="A1" s="1" t="s">
        <v>43</v>
      </c>
      <c r="B1" s="1" t="s">
        <v>44</v>
      </c>
    </row>
    <row r="2" spans="1:2" x14ac:dyDescent="0.25">
      <c r="A2" t="s">
        <v>45</v>
      </c>
      <c r="B2" s="3">
        <v>4323.51</v>
      </c>
    </row>
    <row r="3" spans="1:2" x14ac:dyDescent="0.25">
      <c r="A3" t="s">
        <v>46</v>
      </c>
      <c r="B3" s="3">
        <f>SUMIFS(Register!F2:F500,Register!G2:G500,TRUE)</f>
        <v>6270.64</v>
      </c>
    </row>
    <row r="4" spans="1:2" x14ac:dyDescent="0.25">
      <c r="A4" t="s">
        <v>47</v>
      </c>
      <c r="B4" s="3">
        <f>SUMIFS(Register!E2:E500,Register!G2:G500,TRUE)</f>
        <v>1947.13</v>
      </c>
    </row>
    <row r="5" spans="1:2" x14ac:dyDescent="0.25">
      <c r="A5" t="s">
        <v>48</v>
      </c>
      <c r="B5" s="3">
        <f>B3-B4</f>
        <v>4323.51</v>
      </c>
    </row>
    <row r="6" spans="1:2" x14ac:dyDescent="0.25">
      <c r="A6" t="s">
        <v>49</v>
      </c>
      <c r="B6" s="3">
        <f>ROUND(B2-B5,2)</f>
        <v>0</v>
      </c>
    </row>
    <row r="7" spans="1:2" x14ac:dyDescent="0.25">
      <c r="A7" t="s">
        <v>50</v>
      </c>
      <c r="B7" t="str">
        <f>IF(B6=0,"Balanced","Off by "&amp;TEXT(ABS(B6),"$#,##0.00"))</f>
        <v>Balanced</v>
      </c>
    </row>
    <row r="8" spans="1:2" x14ac:dyDescent="0.25">
      <c r="A8" t="s">
        <v>51</v>
      </c>
      <c r="B8" s="3">
        <f>SUMIFS(Register!E2:E500,Register!G2:G500,FALSE)</f>
        <v>307.1</v>
      </c>
    </row>
    <row r="9" spans="1:2" x14ac:dyDescent="0.25">
      <c r="A9" t="s">
        <v>52</v>
      </c>
      <c r="B9" s="3">
        <f>SUMIFS(Register!F2:F500,Register!G2:G500,FALSE)</f>
        <v>1842.16</v>
      </c>
    </row>
    <row r="10" spans="1:2" x14ac:dyDescent="0.25">
      <c r="A10" t="s">
        <v>53</v>
      </c>
      <c r="B10" s="4">
        <f>COUNTIFS(Register!G2:G500,FALSE,Register!C2:C500,"&lt;&gt;")</f>
        <v>5</v>
      </c>
    </row>
    <row r="11" spans="1:2" x14ac:dyDescent="0.25">
      <c r="A11" t="s">
        <v>54</v>
      </c>
      <c r="B11" s="3">
        <f>SUM(Register!F2:F500)-SUM(Register!E2:E500)</f>
        <v>5858.57</v>
      </c>
    </row>
    <row r="12" spans="1:2" x14ac:dyDescent="0.25">
      <c r="A12" t="s">
        <v>55</v>
      </c>
      <c r="B12" s="3">
        <f>B5-B8+B9</f>
        <v>5858.570000000001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13" customWidth="1"/>
    <col min="5" max="5" width="17" customWidth="1"/>
  </cols>
  <sheetData>
    <row r="1" spans="1:5" s="1" customFormat="1" x14ac:dyDescent="0.25">
      <c r="A1" s="1" t="s">
        <v>3</v>
      </c>
      <c r="B1" s="1" t="s">
        <v>56</v>
      </c>
      <c r="C1" s="1" t="s">
        <v>57</v>
      </c>
      <c r="D1" s="1" t="s">
        <v>58</v>
      </c>
      <c r="E1" s="1" t="s">
        <v>59</v>
      </c>
    </row>
    <row r="2" spans="1:5" x14ac:dyDescent="0.25">
      <c r="A2" t="s">
        <v>16</v>
      </c>
      <c r="B2" s="3">
        <f>SUMIF(Register!D2:D500,A2,Register!F2:F500)</f>
        <v>5626.4800000000005</v>
      </c>
      <c r="C2" s="3">
        <f>SUMIF(Register!D2:D500,A2,Register!E2:E500)</f>
        <v>0</v>
      </c>
      <c r="D2" s="4">
        <f>COUNTIF(Register!D2:D500,A2)</f>
        <v>4</v>
      </c>
      <c r="E2" s="5">
        <f>IF(SUM($C$2:$C$11)=0,0,C2/SUM($C$2:$C$11))</f>
        <v>0</v>
      </c>
    </row>
    <row r="3" spans="1:5" x14ac:dyDescent="0.25">
      <c r="A3" t="s">
        <v>13</v>
      </c>
      <c r="B3" s="3">
        <f>SUMIF(Register!D2:D500,A3,Register!F2:F500)</f>
        <v>0</v>
      </c>
      <c r="C3" s="3">
        <f>SUMIF(Register!D2:D500,A3,Register!E2:E500)</f>
        <v>1395</v>
      </c>
      <c r="D3" s="4">
        <f>COUNTIF(Register!D2:D500,A3)</f>
        <v>2</v>
      </c>
      <c r="E3" s="5">
        <f>IF(SUM($C$2:$C$11)=0,0,C3/SUM($C$2:$C$11))</f>
        <v>0.6188365872160339</v>
      </c>
    </row>
    <row r="4" spans="1:5" x14ac:dyDescent="0.25">
      <c r="A4" t="s">
        <v>22</v>
      </c>
      <c r="B4" s="3">
        <f>SUMIF(Register!D2:D500,A4,Register!F2:F500)</f>
        <v>0</v>
      </c>
      <c r="C4" s="3">
        <f>SUMIF(Register!D2:D500,A4,Register!E2:E500)</f>
        <v>144.19</v>
      </c>
      <c r="D4" s="4">
        <f>COUNTIF(Register!D2:D500,A4)</f>
        <v>2</v>
      </c>
      <c r="E4" s="5">
        <f>IF(SUM($C$2:$C$11)=0,0,C4/SUM($C$2:$C$11))</f>
        <v>0.06396419176392826</v>
      </c>
    </row>
    <row r="5" spans="1:5" x14ac:dyDescent="0.25">
      <c r="A5" t="s">
        <v>19</v>
      </c>
      <c r="B5" s="3">
        <f>SUMIF(Register!D2:D500,A5,Register!F2:F500)</f>
        <v>0</v>
      </c>
      <c r="C5" s="3">
        <f>SUMIF(Register!D2:D500,A5,Register!E2:E500)</f>
        <v>268.58</v>
      </c>
      <c r="D5" s="4">
        <f>COUNTIF(Register!D2:D500,A5)</f>
        <v>2</v>
      </c>
      <c r="E5" s="5">
        <f>IF(SUM($C$2:$C$11)=0,0,C5/SUM($C$2:$C$11))</f>
        <v>0.1191448964834999</v>
      </c>
    </row>
    <row r="6" spans="1:5" x14ac:dyDescent="0.25">
      <c r="A6" t="s">
        <v>27</v>
      </c>
      <c r="B6" s="3">
        <f>SUMIF(Register!D2:D500,A6,Register!F2:F500)</f>
        <v>0</v>
      </c>
      <c r="C6" s="3">
        <f>SUMIF(Register!D2:D500,A6,Register!E2:E500)</f>
        <v>48.75</v>
      </c>
      <c r="D6" s="4">
        <f>COUNTIF(Register!D2:D500,A6)</f>
        <v>1</v>
      </c>
      <c r="E6" s="5">
        <f>IF(SUM($C$2:$C$11)=0,0,C6/SUM($C$2:$C$11))</f>
        <v>0.021626009768302257</v>
      </c>
    </row>
    <row r="7" spans="1:5" x14ac:dyDescent="0.25">
      <c r="A7" t="s">
        <v>30</v>
      </c>
      <c r="B7" s="3">
        <f>SUMIF(Register!D2:D500,A7,Register!F2:F500)</f>
        <v>0</v>
      </c>
      <c r="C7" s="3">
        <f>SUMIF(Register!D2:D500,A7,Register!E2:E500)</f>
        <v>142</v>
      </c>
      <c r="D7" s="4">
        <f>COUNTIF(Register!D2:D500,A7)</f>
        <v>1</v>
      </c>
      <c r="E7" s="5">
        <f>IF(SUM($C$2:$C$11)=0,0,C7/SUM($C$2:$C$11))</f>
        <v>0.0629926848635676</v>
      </c>
    </row>
    <row r="8" spans="1:5" x14ac:dyDescent="0.25">
      <c r="A8" t="s">
        <v>37</v>
      </c>
      <c r="B8" s="3">
        <f>SUMIF(Register!D2:D500,A8,Register!F2:F500)</f>
        <v>0</v>
      </c>
      <c r="C8" s="3">
        <f>SUMIF(Register!D2:D500,A8,Register!E2:E500)</f>
        <v>23.4</v>
      </c>
      <c r="D8" s="4">
        <f>COUNTIF(Register!D2:D500,A8)</f>
        <v>1</v>
      </c>
      <c r="E8" s="5">
        <f>IF(SUM($C$2:$C$11)=0,0,C8/SUM($C$2:$C$11))</f>
        <v>0.010380484688785083</v>
      </c>
    </row>
    <row r="9" spans="1:5" x14ac:dyDescent="0.25">
      <c r="A9" t="s">
        <v>32</v>
      </c>
      <c r="B9" s="3">
        <f>SUMIF(Register!D2:D500,A9,Register!F2:F500)</f>
        <v>0</v>
      </c>
      <c r="C9" s="3">
        <f>SUMIF(Register!D2:D500,A9,Register!E2:E500)</f>
        <v>87.31</v>
      </c>
      <c r="D9" s="4">
        <f>COUNTIF(Register!D2:D500,A9)</f>
        <v>1</v>
      </c>
      <c r="E9" s="5">
        <f>IF(SUM($C$2:$C$11)=0,0,C9/SUM($C$2:$C$11))</f>
        <v>0.038731628981958366</v>
      </c>
    </row>
    <row r="10" spans="1:5" x14ac:dyDescent="0.25">
      <c r="A10" t="s">
        <v>35</v>
      </c>
      <c r="B10" s="3">
        <f>SUMIF(Register!D2:D500,A10,Register!F2:F500)</f>
        <v>0</v>
      </c>
      <c r="C10" s="3">
        <f>SUMIF(Register!D2:D500,A10,Register!E2:E500)</f>
        <v>60</v>
      </c>
      <c r="D10" s="4">
        <f>COUNTIF(Register!D2:D500,A10)</f>
        <v>1</v>
      </c>
      <c r="E10" s="5">
        <f>IF(SUM($C$2:$C$11)=0,0,C10/SUM($C$2:$C$11))</f>
        <v>0.02661662740714124</v>
      </c>
    </row>
    <row r="11" spans="1:5" x14ac:dyDescent="0.25">
      <c r="A11" t="s">
        <v>25</v>
      </c>
      <c r="B11" s="3">
        <f>SUMIF(Register!D2:D500,A11,Register!F2:F500)</f>
        <v>0</v>
      </c>
      <c r="C11" s="3">
        <f>SUMIF(Register!D2:D500,A11,Register!E2:E500)</f>
        <v>85</v>
      </c>
      <c r="D11" s="4">
        <f>COUNTIF(Register!D2:D500,A11)</f>
        <v>2</v>
      </c>
      <c r="E11" s="5">
        <f>IF(SUM($C$2:$C$11)=0,0,C11/SUM($C$2:$C$11))</f>
        <v>0.03770688882678343</v>
      </c>
    </row>
    <row r="12" spans="1:5" x14ac:dyDescent="0.25">
      <c r="A12" t="s">
        <v>60</v>
      </c>
      <c r="B12" s="3">
        <f>SUM(B2:B11)</f>
        <v>5626.4800000000005</v>
      </c>
      <c r="C12" s="3">
        <f>SUM(C2:C11)</f>
        <v>2254.23</v>
      </c>
      <c r="D12" s="4">
        <f>SUM(D2:D11)</f>
        <v>17</v>
      </c>
      <c r="E12" s="5">
        <f>SUM(E2:E11)</f>
        <v>0.9999999999999999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Register</vt:lpstr>
      <vt:lpstr>Reconcile</vt:lpstr>
      <vt:lpstr>By Category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Check Register</dc:title>
  <dc:subject/>
  <dc:description/>
  <cp:keywords/>
  <cp:category/>
  <cp:lastModifiedBy>Unknown</cp:lastModifiedBy>
  <dcterms:created xsi:type="dcterms:W3CDTF">2026-10-18T23:17:06Z</dcterms:created>
  <dcterms:modified xsi:type="dcterms:W3CDTF">2026-10-18T23:17:06Z</dcterms:modified>
</cp:coreProperties>
</file>