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e" state="visible" r:id="rId4"/>
    <sheet sheetId="2" name="Costs and Aid" state="visible" r:id="rId5"/>
    <sheet sheetId="3" name="Applications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<sst xmlns="http://schemas.openxmlformats.org/spreadsheetml/2006/main" count="124" uniqueCount="91">
  <si>
    <t>Compare</t>
  </si>
  <si>
    <r>
      <rPr>
        <b/>
        <color rgb="FF1E2B36"/>
        <sz val="11"/>
        <rFont val="Arial"/>
      </rPr>
      <t>rowsandcells</t>
    </r>
    <r>
      <rPr>
        <b/>
        <color rgb="FF0C7A5D"/>
        <sz val="11"/>
        <rFont val="Arial"/>
      </rPr>
      <t>.com</t>
    </r>
  </si>
  <si>
    <t>Cost after aid, deadlines and the basics for every college, side by side.</t>
  </si>
  <si>
    <t>Free template</t>
  </si>
  <si>
    <t>College</t>
  </si>
  <si>
    <t>Location</t>
  </si>
  <si>
    <t>Type</t>
  </si>
  <si>
    <t>Miles from home</t>
  </si>
  <si>
    <t>Undergrads</t>
  </si>
  <si>
    <t>Acceptance rate</t>
  </si>
  <si>
    <t>Cost of attendance</t>
  </si>
  <si>
    <t>Grants and scholarships</t>
  </si>
  <si>
    <t>Net cost per year</t>
  </si>
  <si>
    <t>Cheapest rank</t>
  </si>
  <si>
    <t>Deadline</t>
  </si>
  <si>
    <t>Application status</t>
  </si>
  <si>
    <t>My rating (1-5)</t>
  </si>
  <si>
    <t>Notes</t>
  </si>
  <si>
    <t>Name (for lookup)</t>
  </si>
  <si>
    <t>State University</t>
  </si>
  <si>
    <t>Capital City</t>
  </si>
  <si>
    <t>Public, in-state</t>
  </si>
  <si>
    <t>Strong engineering; big lecture classes</t>
  </si>
  <si>
    <t>Lakeside College</t>
  </si>
  <si>
    <t>Harbor Falls</t>
  </si>
  <si>
    <t>Private</t>
  </si>
  <si>
    <t>Loved the campus visit</t>
  </si>
  <si>
    <t>Northfield Institute of Technology</t>
  </si>
  <si>
    <t>Northfield</t>
  </si>
  <si>
    <t>Reach school</t>
  </si>
  <si>
    <t>Riverbend State University</t>
  </si>
  <si>
    <t>Riverbend</t>
  </si>
  <si>
    <t>Public, out-of-state</t>
  </si>
  <si>
    <t>Accepted; honors college invite</t>
  </si>
  <si>
    <t>Cedar Hill College</t>
  </si>
  <si>
    <t>Cedar Hill</t>
  </si>
  <si>
    <t>Good merit aid history</t>
  </si>
  <si>
    <t>Pine Valley Community College</t>
  </si>
  <si>
    <t>Hometown</t>
  </si>
  <si>
    <t>Community college</t>
  </si>
  <si>
    <t>Live at home, transfer plan</t>
  </si>
  <si>
    <t>Costs and Aid</t>
  </si>
  <si>
    <t>Type in the cream cells. Shaded cells are formulas and fill in on their own.</t>
  </si>
  <si>
    <t>Tuition and fees</t>
  </si>
  <si>
    <t>Housing and food</t>
  </si>
  <si>
    <t>Books and supplies</t>
  </si>
  <si>
    <t>Travel and personal</t>
  </si>
  <si>
    <t>Grants</t>
  </si>
  <si>
    <t>Scholarships</t>
  </si>
  <si>
    <t>Loans offered</t>
  </si>
  <si>
    <t>Work-study</t>
  </si>
  <si>
    <t>Left to pay</t>
  </si>
  <si>
    <t>Net cost over 4 years</t>
  </si>
  <si>
    <t>Aid figures from</t>
  </si>
  <si>
    <t>Net price calculator</t>
  </si>
  <si>
    <t>Award letter</t>
  </si>
  <si>
    <t>Applications</t>
  </si>
  <si>
    <t>Plan</t>
  </si>
  <si>
    <t>Days left</t>
  </si>
  <si>
    <t>App fee</t>
  </si>
  <si>
    <t>Essays done</t>
  </si>
  <si>
    <t>Recs asked</t>
  </si>
  <si>
    <t>Transcript sent</t>
  </si>
  <si>
    <t>Scores sent</t>
  </si>
  <si>
    <t>Aid forms done</t>
  </si>
  <si>
    <t>Submitted</t>
  </si>
  <si>
    <t>Decision</t>
  </si>
  <si>
    <t>Status</t>
  </si>
  <si>
    <t>Steps done</t>
  </si>
  <si>
    <t>Open deadline</t>
  </si>
  <si>
    <t>Early action</t>
  </si>
  <si>
    <t>Early decision</t>
  </si>
  <si>
    <t>Regular</t>
  </si>
  <si>
    <t>Rolling</t>
  </si>
  <si>
    <t>Accepted</t>
  </si>
  <si>
    <t>Summary</t>
  </si>
  <si>
    <t>Item</t>
  </si>
  <si>
    <t>Value</t>
  </si>
  <si>
    <t>Today</t>
  </si>
  <si>
    <t>Yearly cost increase (for the 4-year estimate)</t>
  </si>
  <si>
    <t>Due soon within (days)</t>
  </si>
  <si>
    <t>Colleges on your list</t>
  </si>
  <si>
    <t>Lowest net cost per year</t>
  </si>
  <si>
    <t>Lowest net cost college</t>
  </si>
  <si>
    <t>Highest net cost per year</t>
  </si>
  <si>
    <t>Average net cost per year</t>
  </si>
  <si>
    <t>Applications submitted</t>
  </si>
  <si>
    <t>Acceptances so far</t>
  </si>
  <si>
    <t>Applications due soon</t>
  </si>
  <si>
    <t>Next deadline still open</t>
  </si>
  <si>
    <t>Application fees in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</si>
</sst>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0.0%"/>
    <numFmt numFmtId="166" formatCode="&quot;$&quot;#,##0.00"/>
    <numFmt numFmtId="167" formatCode="mmm d, yyyy"/>
  </numFmts>
  <fonts count="6" x14ac:knownFonts="1">
    <font>
      <color theme="1"/>
      <family val="2"/>
      <scheme val="minor"/>
      <sz val="11"/>
      <name val="Calibri"/>
    </font>
    <font>
      <b/>
      <color rgb="FF1E2B36"/>
      <sz val="22"/>
      <name val="Arial"/>
    </font>
    <font>
      <color rgb="FF66737D"/>
      <sz val="10"/>
      <name val="Arial"/>
    </font>
    <font>
      <color rgb="FF9AA5AD"/>
      <sz val="8"/>
      <name val="Arial"/>
    </font>
    <font>
      <b/>
      <color rgb="FF1E2B36"/>
      <sz val="10"/>
      <name val="Arial"/>
    </font>
    <font>
      <color rgb="FF1E2B36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0C7A5D"/>
      </patternFill>
    </fill>
    <fill>
      <patternFill patternType="solid">
        <fgColor rgb="FFE6F4EE"/>
      </patternFill>
    </fill>
    <fill>
      <patternFill patternType="solid">
        <fgColor rgb="FFFFF7D6"/>
      </patternFill>
    </fill>
    <fill>
      <patternFill patternType="solid">
        <fgColor rgb="FFF4F7F6"/>
      </patternFill>
    </fill>
  </fills>
  <borders count="3">
    <border>
      <left/>
      <right/>
      <top/>
      <bottom/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medium">
        <color rgb="FF0C7A5D"/>
      </bottom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thin">
        <color rgb="FFDDE5E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2" borderId="0" xfId="0" applyFill="1"/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 wrapText="1" indent="1"/>
    </xf>
    <xf numFmtId="0" fontId="5" fillId="4" borderId="2" xfId="0" applyFont="1" applyFill="1" applyBorder="1" applyAlignment="1">
      <alignment horizontal="left" vertical="center" indent="1"/>
    </xf>
    <xf numFmtId="164" fontId="5" fillId="4" borderId="2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6" fontId="5" fillId="5" borderId="2" xfId="0" applyNumberFormat="1" applyFont="1" applyFill="1" applyBorder="1" applyAlignment="1">
      <alignment horizontal="right" vertical="center"/>
    </xf>
    <xf numFmtId="164" fontId="5" fillId="5" borderId="2" xfId="0" applyNumberFormat="1" applyFont="1" applyFill="1" applyBorder="1" applyAlignment="1">
      <alignment horizontal="right" vertical="center"/>
    </xf>
    <xf numFmtId="167" fontId="5" fillId="5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 indent="1"/>
    </xf>
    <xf numFmtId="166" fontId="5" fillId="4" borderId="2" xfId="0" applyNumberFormat="1" applyFont="1" applyFill="1" applyBorder="1" applyAlignment="1">
      <alignment horizontal="right" vertical="center"/>
    </xf>
    <xf numFmtId="167" fontId="5" fillId="4" borderId="2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165" fontId="5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P3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30" customWidth="1"/>
    <col min="3" max="3" width="13" customWidth="1"/>
    <col min="4" max="4" width="18" customWidth="1"/>
    <col min="6" max="8" width="12" customWidth="1"/>
    <col min="9" max="9" width="13" customWidth="1"/>
    <col min="10" max="10" width="12" customWidth="1"/>
    <col min="12" max="13" width="13" customWidth="1"/>
    <col min="15" max="15" width="30" customWidth="1"/>
    <col min="16" max="16" width="10" hidden="1" customWidth="1"/>
  </cols>
  <sheetData>
    <row r="1" ht="34" customHeight="1" spans="2:16" x14ac:dyDescent="0.25">
      <c r="B1" s="1" t="s">
        <v>0</v>
      </c>
      <c r="N1" s="2" t="s">
        <v>1</v>
      </c>
      <c r="O1" s="2"/>
      <c r="P1" s="2"/>
    </row>
    <row r="2" ht="28" customHeight="1" spans="2:16" x14ac:dyDescent="0.25"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3</v>
      </c>
      <c r="O2" s="4"/>
      <c r="P2" s="4"/>
    </row>
    <row r="3" ht="4" customHeight="1" spans="2:16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10" customHeight="1" x14ac:dyDescent="0.25"/>
    <row r="5" ht="30" customHeight="1" spans="2:16" x14ac:dyDescent="0.25">
      <c r="B5" s="6" t="s">
        <v>4</v>
      </c>
      <c r="C5" s="6" t="s">
        <v>5</v>
      </c>
      <c r="D5" s="6" t="s">
        <v>6</v>
      </c>
      <c r="E5" s="7" t="s">
        <v>7</v>
      </c>
      <c r="F5" s="8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8" t="s">
        <v>14</v>
      </c>
      <c r="M5" s="9" t="s">
        <v>15</v>
      </c>
      <c r="N5" s="7" t="s">
        <v>16</v>
      </c>
      <c r="O5" s="6" t="s">
        <v>17</v>
      </c>
      <c r="P5" s="9" t="s">
        <v>18</v>
      </c>
    </row>
    <row r="6" ht="17" customHeight="1" spans="2:16" x14ac:dyDescent="0.25">
      <c r="B6" s="10" t="s">
        <v>19</v>
      </c>
      <c r="C6" s="10" t="s">
        <v>20</v>
      </c>
      <c r="D6" s="10" t="s">
        <v>21</v>
      </c>
      <c r="E6" s="11">
        <v>85</v>
      </c>
      <c r="F6" s="11">
        <v>31000</v>
      </c>
      <c r="G6" s="12">
        <v>0.72</v>
      </c>
      <c r="H6" s="13">
        <f>IF(ISBLANK(B6),"",IFERROR(VLOOKUP(B6,'Costs and Aid'!$B$6:$N$17,6,FALSE),""))</f>
        <v>26900</v>
      </c>
      <c r="I6" s="13">
        <f>IF(ISBLANK(B6),"",IFERROR(VLOOKUP(B6,'Costs and Aid'!$B$6:$N$17,7,FALSE)+VLOOKUP(B6,'Costs and Aid'!$B$6:$N$17,8,FALSE),""))</f>
        <v>6500</v>
      </c>
      <c r="J6" s="13">
        <f>IF(ISBLANK(B6),"",IFERROR(VLOOKUP(B6,'Costs and Aid'!$B$6:$N$17,9,FALSE),""))</f>
        <v>20400</v>
      </c>
      <c r="K6" s="14">
        <f>IF(NOT(ISNUMBER(J6)),"",COUNTIFS($J$6:$J$17,"&lt;"&amp;J6)+1)</f>
        <v>2</v>
      </c>
      <c r="L6" s="15">
        <f>IF(ISBLANK(B6),"",IFERROR(IF(ISNUMBER(VLOOKUP(B6,Applications!$B$6:$P$17,3,FALSE)),VLOOKUP(B6,Applications!$B$6:$P$17,3,FALSE),""),""))</f>
        <v>46327</v>
      </c>
      <c r="M6" s="16" t="str">
        <f>IF(ISBLANK(B6),"",IFERROR(T(VLOOKUP(B6,Applications!$B$6:$P$17,13,FALSE)),""))</f>
        <v>Due soon</v>
      </c>
      <c r="N6" s="11">
        <v>4</v>
      </c>
      <c r="O6" s="10" t="s">
        <v>22</v>
      </c>
      <c r="P6" s="16" t="str">
        <f>IF(ISBLANK(B6),"",B6)</f>
        <v>State University</v>
      </c>
    </row>
    <row r="7" ht="17" customHeight="1" spans="2:16" x14ac:dyDescent="0.25">
      <c r="B7" s="10" t="s">
        <v>23</v>
      </c>
      <c r="C7" s="10" t="s">
        <v>24</v>
      </c>
      <c r="D7" s="10" t="s">
        <v>25</v>
      </c>
      <c r="E7" s="11">
        <v>410</v>
      </c>
      <c r="F7" s="11">
        <v>2100</v>
      </c>
      <c r="G7" s="12">
        <v>0.48</v>
      </c>
      <c r="H7" s="13">
        <f>IF(ISBLANK(B7),"",IFERROR(VLOOKUP(B7,'Costs and Aid'!$B$6:$N$17,6,FALSE),""))</f>
        <v>71400</v>
      </c>
      <c r="I7" s="13">
        <f>IF(ISBLANK(B7),"",IFERROR(VLOOKUP(B7,'Costs and Aid'!$B$6:$N$17,7,FALSE)+VLOOKUP(B7,'Costs and Aid'!$B$6:$N$17,8,FALSE),""))</f>
        <v>46000</v>
      </c>
      <c r="J7" s="13">
        <f>IF(ISBLANK(B7),"",IFERROR(VLOOKUP(B7,'Costs and Aid'!$B$6:$N$17,9,FALSE),""))</f>
        <v>25400</v>
      </c>
      <c r="K7" s="14">
        <f>IF(NOT(ISNUMBER(J7)),"",COUNTIFS($J$6:$J$17,"&lt;"&amp;J7)+1)</f>
        <v>4</v>
      </c>
      <c r="L7" s="15">
        <f>IF(ISBLANK(B7),"",IFERROR(IF(ISNUMBER(VLOOKUP(B7,Applications!$B$6:$P$17,3,FALSE)),VLOOKUP(B7,Applications!$B$6:$P$17,3,FALSE),""),""))</f>
        <v>46341</v>
      </c>
      <c r="M7" s="16" t="str">
        <f>IF(ISBLANK(B7),"",IFERROR(T(VLOOKUP(B7,Applications!$B$6:$P$17,13,FALSE)),""))</f>
        <v>On track</v>
      </c>
      <c r="N7" s="11">
        <v>5</v>
      </c>
      <c r="O7" s="10" t="s">
        <v>26</v>
      </c>
      <c r="P7" s="16" t="str">
        <f>IF(ISBLANK(B7),"",B7)</f>
        <v>Lakeside College</v>
      </c>
    </row>
    <row r="8" ht="17" customHeight="1" spans="2:16" x14ac:dyDescent="0.25">
      <c r="B8" s="10" t="s">
        <v>27</v>
      </c>
      <c r="C8" s="10" t="s">
        <v>28</v>
      </c>
      <c r="D8" s="10" t="s">
        <v>25</v>
      </c>
      <c r="E8" s="11">
        <v>620</v>
      </c>
      <c r="F8" s="11">
        <v>6800</v>
      </c>
      <c r="G8" s="12">
        <v>0.18</v>
      </c>
      <c r="H8" s="13">
        <f>IF(ISBLANK(B8),"",IFERROR(VLOOKUP(B8,'Costs and Aid'!$B$6:$N$17,6,FALSE),""))</f>
        <v>82600</v>
      </c>
      <c r="I8" s="13">
        <f>IF(ISBLANK(B8),"",IFERROR(VLOOKUP(B8,'Costs and Aid'!$B$6:$N$17,7,FALSE)+VLOOKUP(B8,'Costs and Aid'!$B$6:$N$17,8,FALSE),""))</f>
        <v>21000</v>
      </c>
      <c r="J8" s="13">
        <f>IF(ISBLANK(B8),"",IFERROR(VLOOKUP(B8,'Costs and Aid'!$B$6:$N$17,9,FALSE),""))</f>
        <v>61600</v>
      </c>
      <c r="K8" s="14">
        <f>IF(NOT(ISNUMBER(J8)),"",COUNTIFS($J$6:$J$17,"&lt;"&amp;J8)+1)</f>
        <v>6</v>
      </c>
      <c r="L8" s="15">
        <f>IF(ISBLANK(B8),"",IFERROR(IF(ISNUMBER(VLOOKUP(B8,Applications!$B$6:$P$17,3,FALSE)),VLOOKUP(B8,Applications!$B$6:$P$17,3,FALSE),""),""))</f>
        <v>46388</v>
      </c>
      <c r="M8" s="16" t="str">
        <f>IF(ISBLANK(B8),"",IFERROR(T(VLOOKUP(B8,Applications!$B$6:$P$17,13,FALSE)),""))</f>
        <v>On track</v>
      </c>
      <c r="N8" s="11">
        <v>4</v>
      </c>
      <c r="O8" s="10" t="s">
        <v>29</v>
      </c>
      <c r="P8" s="16" t="str">
        <f>IF(ISBLANK(B8),"",B8)</f>
        <v>Northfield Institute of Technology</v>
      </c>
    </row>
    <row r="9" ht="17" customHeight="1" spans="2:16" x14ac:dyDescent="0.25">
      <c r="B9" s="10" t="s">
        <v>30</v>
      </c>
      <c r="C9" s="10" t="s">
        <v>31</v>
      </c>
      <c r="D9" s="10" t="s">
        <v>32</v>
      </c>
      <c r="E9" s="11">
        <v>290</v>
      </c>
      <c r="F9" s="11">
        <v>14500</v>
      </c>
      <c r="G9" s="12">
        <v>0.81</v>
      </c>
      <c r="H9" s="13">
        <f>IF(ISBLANK(B9),"",IFERROR(VLOOKUP(B9,'Costs and Aid'!$B$6:$N$17,6,FALSE),""))</f>
        <v>44600</v>
      </c>
      <c r="I9" s="13">
        <f>IF(ISBLANK(B9),"",IFERROR(VLOOKUP(B9,'Costs and Aid'!$B$6:$N$17,7,FALSE)+VLOOKUP(B9,'Costs and Aid'!$B$6:$N$17,8,FALSE),""))</f>
        <v>8000</v>
      </c>
      <c r="J9" s="13">
        <f>IF(ISBLANK(B9),"",IFERROR(VLOOKUP(B9,'Costs and Aid'!$B$6:$N$17,9,FALSE),""))</f>
        <v>36600</v>
      </c>
      <c r="K9" s="14">
        <f>IF(NOT(ISNUMBER(J9)),"",COUNTIFS($J$6:$J$17,"&lt;"&amp;J9)+1)</f>
        <v>5</v>
      </c>
      <c r="L9" s="15">
        <f>IF(ISBLANK(B9),"",IFERROR(IF(ISNUMBER(VLOOKUP(B9,Applications!$B$6:$P$17,3,FALSE)),VLOOKUP(B9,Applications!$B$6:$P$17,3,FALSE),""),""))</f>
        <v>46280</v>
      </c>
      <c r="M9" s="16" t="str">
        <f>IF(ISBLANK(B9),"",IFERROR(T(VLOOKUP(B9,Applications!$B$6:$P$17,13,FALSE)),""))</f>
        <v>Accepted</v>
      </c>
      <c r="N9" s="11">
        <v>3</v>
      </c>
      <c r="O9" s="10" t="s">
        <v>33</v>
      </c>
      <c r="P9" s="16" t="str">
        <f>IF(ISBLANK(B9),"",B9)</f>
        <v>Riverbend State University</v>
      </c>
    </row>
    <row r="10" ht="17" customHeight="1" spans="2:16" x14ac:dyDescent="0.25">
      <c r="B10" s="10" t="s">
        <v>34</v>
      </c>
      <c r="C10" s="10" t="s">
        <v>35</v>
      </c>
      <c r="D10" s="10" t="s">
        <v>25</v>
      </c>
      <c r="E10" s="11">
        <v>150</v>
      </c>
      <c r="F10" s="11">
        <v>3400</v>
      </c>
      <c r="G10" s="12">
        <v>0.63</v>
      </c>
      <c r="H10" s="13">
        <f>IF(ISBLANK(B10),"",IFERROR(VLOOKUP(B10,'Costs and Aid'!$B$6:$N$17,6,FALSE),""))</f>
        <v>60900</v>
      </c>
      <c r="I10" s="13">
        <f>IF(ISBLANK(B10),"",IFERROR(VLOOKUP(B10,'Costs and Aid'!$B$6:$N$17,7,FALSE)+VLOOKUP(B10,'Costs and Aid'!$B$6:$N$17,8,FALSE),""))</f>
        <v>39500</v>
      </c>
      <c r="J10" s="13">
        <f>IF(ISBLANK(B10),"",IFERROR(VLOOKUP(B10,'Costs and Aid'!$B$6:$N$17,9,FALSE),""))</f>
        <v>21400</v>
      </c>
      <c r="K10" s="14">
        <f>IF(NOT(ISNUMBER(J10)),"",COUNTIFS($J$6:$J$17,"&lt;"&amp;J10)+1)</f>
        <v>3</v>
      </c>
      <c r="L10" s="15">
        <f>IF(ISBLANK(B10),"",IFERROR(IF(ISNUMBER(VLOOKUP(B10,Applications!$B$6:$P$17,3,FALSE)),VLOOKUP(B10,Applications!$B$6:$P$17,3,FALSE),""),""))</f>
        <v>46327</v>
      </c>
      <c r="M10" s="16" t="str">
        <f>IF(ISBLANK(B10),"",IFERROR(T(VLOOKUP(B10,Applications!$B$6:$P$17,13,FALSE)),""))</f>
        <v>Submitted</v>
      </c>
      <c r="N10" s="11">
        <v>4</v>
      </c>
      <c r="O10" s="10" t="s">
        <v>36</v>
      </c>
      <c r="P10" s="16" t="str">
        <f>IF(ISBLANK(B10),"",B10)</f>
        <v>Cedar Hill College</v>
      </c>
    </row>
    <row r="11" ht="17" customHeight="1" spans="2:16" x14ac:dyDescent="0.25">
      <c r="B11" s="10" t="s">
        <v>37</v>
      </c>
      <c r="C11" s="10" t="s">
        <v>38</v>
      </c>
      <c r="D11" s="10" t="s">
        <v>39</v>
      </c>
      <c r="E11" s="11">
        <v>12</v>
      </c>
      <c r="F11" s="11">
        <v>8900</v>
      </c>
      <c r="G11" s="12">
        <v>1</v>
      </c>
      <c r="H11" s="13">
        <f>IF(ISBLANK(B11),"",IFERROR(VLOOKUP(B11,'Costs and Aid'!$B$6:$N$17,6,FALSE),""))</f>
        <v>11600</v>
      </c>
      <c r="I11" s="13">
        <f>IF(ISBLANK(B11),"",IFERROR(VLOOKUP(B11,'Costs and Aid'!$B$6:$N$17,7,FALSE)+VLOOKUP(B11,'Costs and Aid'!$B$6:$N$17,8,FALSE),""))</f>
        <v>2500</v>
      </c>
      <c r="J11" s="13">
        <f>IF(ISBLANK(B11),"",IFERROR(VLOOKUP(B11,'Costs and Aid'!$B$6:$N$17,9,FALSE),""))</f>
        <v>9100</v>
      </c>
      <c r="K11" s="14">
        <f>IF(NOT(ISNUMBER(J11)),"",COUNTIFS($J$6:$J$17,"&lt;"&amp;J11)+1)</f>
        <v>1</v>
      </c>
      <c r="L11" s="15">
        <f>IF(ISBLANK(B11),"",IFERROR(IF(ISNUMBER(VLOOKUP(B11,Applications!$B$6:$P$17,3,FALSE)),VLOOKUP(B11,Applications!$B$6:$P$17,3,FALSE),""),""))</f>
        <v>46447</v>
      </c>
      <c r="M11" s="16" t="str">
        <f>IF(ISBLANK(B11),"",IFERROR(T(VLOOKUP(B11,Applications!$B$6:$P$17,13,FALSE)),""))</f>
        <v>On track</v>
      </c>
      <c r="N11" s="11">
        <v>3</v>
      </c>
      <c r="O11" s="10" t="s">
        <v>40</v>
      </c>
      <c r="P11" s="16" t="str">
        <f>IF(ISBLANK(B11),"",B11)</f>
        <v>Pine Valley Community College</v>
      </c>
    </row>
    <row r="12" ht="17" customHeight="1" spans="2:16" x14ac:dyDescent="0.25">
      <c r="B12" s="10"/>
      <c r="C12" s="10"/>
      <c r="D12" s="10"/>
      <c r="E12" s="11"/>
      <c r="F12" s="11"/>
      <c r="G12" s="12"/>
      <c r="H12" s="13" t="str">
        <f>IF(ISBLANK(B12),"",IFERROR(VLOOKUP(B12,'Costs and Aid'!$B$6:$N$17,6,FALSE),""))</f>
        <v/>
      </c>
      <c r="I12" s="13" t="str">
        <f>IF(ISBLANK(B12),"",IFERROR(VLOOKUP(B12,'Costs and Aid'!$B$6:$N$17,7,FALSE)+VLOOKUP(B12,'Costs and Aid'!$B$6:$N$17,8,FALSE),""))</f>
        <v/>
      </c>
      <c r="J12" s="13" t="str">
        <f>IF(ISBLANK(B12),"",IFERROR(VLOOKUP(B12,'Costs and Aid'!$B$6:$N$17,9,FALSE),""))</f>
        <v/>
      </c>
      <c r="K12" s="14" t="str">
        <f>IF(NOT(ISNUMBER(J12)),"",COUNTIFS($J$6:$J$17,"&lt;"&amp;J12)+1)</f>
        <v/>
      </c>
      <c r="L12" s="15" t="str">
        <f>IF(ISBLANK(B12),"",IFERROR(IF(ISNUMBER(VLOOKUP(B12,Applications!$B$6:$P$17,3,FALSE)),VLOOKUP(B12,Applications!$B$6:$P$17,3,FALSE),""),""))</f>
        <v/>
      </c>
      <c r="M12" s="16" t="str">
        <f>IF(ISBLANK(B12),"",IFERROR(T(VLOOKUP(B12,Applications!$B$6:$P$17,13,FALSE)),""))</f>
        <v/>
      </c>
      <c r="N12" s="11"/>
      <c r="O12" s="10"/>
      <c r="P12" s="16" t="str">
        <f>IF(ISBLANK(B12),"",B12)</f>
        <v/>
      </c>
    </row>
    <row r="13" ht="17" customHeight="1" spans="2:16" x14ac:dyDescent="0.25">
      <c r="B13" s="10"/>
      <c r="C13" s="10"/>
      <c r="D13" s="10"/>
      <c r="E13" s="11"/>
      <c r="F13" s="11"/>
      <c r="G13" s="12"/>
      <c r="H13" s="13" t="str">
        <f>IF(ISBLANK(B13),"",IFERROR(VLOOKUP(B13,'Costs and Aid'!$B$6:$N$17,6,FALSE),""))</f>
        <v/>
      </c>
      <c r="I13" s="13" t="str">
        <f>IF(ISBLANK(B13),"",IFERROR(VLOOKUP(B13,'Costs and Aid'!$B$6:$N$17,7,FALSE)+VLOOKUP(B13,'Costs and Aid'!$B$6:$N$17,8,FALSE),""))</f>
        <v/>
      </c>
      <c r="J13" s="13" t="str">
        <f>IF(ISBLANK(B13),"",IFERROR(VLOOKUP(B13,'Costs and Aid'!$B$6:$N$17,9,FALSE),""))</f>
        <v/>
      </c>
      <c r="K13" s="14" t="str">
        <f>IF(NOT(ISNUMBER(J13)),"",COUNTIFS($J$6:$J$17,"&lt;"&amp;J13)+1)</f>
        <v/>
      </c>
      <c r="L13" s="15" t="str">
        <f>IF(ISBLANK(B13),"",IFERROR(IF(ISNUMBER(VLOOKUP(B13,Applications!$B$6:$P$17,3,FALSE)),VLOOKUP(B13,Applications!$B$6:$P$17,3,FALSE),""),""))</f>
        <v/>
      </c>
      <c r="M13" s="16" t="str">
        <f>IF(ISBLANK(B13),"",IFERROR(T(VLOOKUP(B13,Applications!$B$6:$P$17,13,FALSE)),""))</f>
        <v/>
      </c>
      <c r="N13" s="11"/>
      <c r="O13" s="10"/>
      <c r="P13" s="16" t="str">
        <f>IF(ISBLANK(B13),"",B13)</f>
        <v/>
      </c>
    </row>
    <row r="14" ht="17" customHeight="1" spans="2:16" x14ac:dyDescent="0.25">
      <c r="B14" s="10"/>
      <c r="C14" s="10"/>
      <c r="D14" s="10"/>
      <c r="E14" s="11"/>
      <c r="F14" s="11"/>
      <c r="G14" s="12"/>
      <c r="H14" s="13" t="str">
        <f>IF(ISBLANK(B14),"",IFERROR(VLOOKUP(B14,'Costs and Aid'!$B$6:$N$17,6,FALSE),""))</f>
        <v/>
      </c>
      <c r="I14" s="13" t="str">
        <f>IF(ISBLANK(B14),"",IFERROR(VLOOKUP(B14,'Costs and Aid'!$B$6:$N$17,7,FALSE)+VLOOKUP(B14,'Costs and Aid'!$B$6:$N$17,8,FALSE),""))</f>
        <v/>
      </c>
      <c r="J14" s="13" t="str">
        <f>IF(ISBLANK(B14),"",IFERROR(VLOOKUP(B14,'Costs and Aid'!$B$6:$N$17,9,FALSE),""))</f>
        <v/>
      </c>
      <c r="K14" s="14" t="str">
        <f>IF(NOT(ISNUMBER(J14)),"",COUNTIFS($J$6:$J$17,"&lt;"&amp;J14)+1)</f>
        <v/>
      </c>
      <c r="L14" s="15" t="str">
        <f>IF(ISBLANK(B14),"",IFERROR(IF(ISNUMBER(VLOOKUP(B14,Applications!$B$6:$P$17,3,FALSE)),VLOOKUP(B14,Applications!$B$6:$P$17,3,FALSE),""),""))</f>
        <v/>
      </c>
      <c r="M14" s="16" t="str">
        <f>IF(ISBLANK(B14),"",IFERROR(T(VLOOKUP(B14,Applications!$B$6:$P$17,13,FALSE)),""))</f>
        <v/>
      </c>
      <c r="N14" s="11"/>
      <c r="O14" s="10"/>
      <c r="P14" s="16" t="str">
        <f>IF(ISBLANK(B14),"",B14)</f>
        <v/>
      </c>
    </row>
    <row r="15" ht="17" customHeight="1" spans="2:16" x14ac:dyDescent="0.25">
      <c r="B15" s="10"/>
      <c r="C15" s="10"/>
      <c r="D15" s="10"/>
      <c r="E15" s="11"/>
      <c r="F15" s="11"/>
      <c r="G15" s="12"/>
      <c r="H15" s="13" t="str">
        <f>IF(ISBLANK(B15),"",IFERROR(VLOOKUP(B15,'Costs and Aid'!$B$6:$N$17,6,FALSE),""))</f>
        <v/>
      </c>
      <c r="I15" s="13" t="str">
        <f>IF(ISBLANK(B15),"",IFERROR(VLOOKUP(B15,'Costs and Aid'!$B$6:$N$17,7,FALSE)+VLOOKUP(B15,'Costs and Aid'!$B$6:$N$17,8,FALSE),""))</f>
        <v/>
      </c>
      <c r="J15" s="13" t="str">
        <f>IF(ISBLANK(B15),"",IFERROR(VLOOKUP(B15,'Costs and Aid'!$B$6:$N$17,9,FALSE),""))</f>
        <v/>
      </c>
      <c r="K15" s="14" t="str">
        <f>IF(NOT(ISNUMBER(J15)),"",COUNTIFS($J$6:$J$17,"&lt;"&amp;J15)+1)</f>
        <v/>
      </c>
      <c r="L15" s="15" t="str">
        <f>IF(ISBLANK(B15),"",IFERROR(IF(ISNUMBER(VLOOKUP(B15,Applications!$B$6:$P$17,3,FALSE)),VLOOKUP(B15,Applications!$B$6:$P$17,3,FALSE),""),""))</f>
        <v/>
      </c>
      <c r="M15" s="16" t="str">
        <f>IF(ISBLANK(B15),"",IFERROR(T(VLOOKUP(B15,Applications!$B$6:$P$17,13,FALSE)),""))</f>
        <v/>
      </c>
      <c r="N15" s="11"/>
      <c r="O15" s="10"/>
      <c r="P15" s="16" t="str">
        <f>IF(ISBLANK(B15),"",B15)</f>
        <v/>
      </c>
    </row>
    <row r="16" ht="17" customHeight="1" spans="2:16" x14ac:dyDescent="0.25">
      <c r="B16" s="10"/>
      <c r="C16" s="10"/>
      <c r="D16" s="10"/>
      <c r="E16" s="11"/>
      <c r="F16" s="11"/>
      <c r="G16" s="12"/>
      <c r="H16" s="13" t="str">
        <f>IF(ISBLANK(B16),"",IFERROR(VLOOKUP(B16,'Costs and Aid'!$B$6:$N$17,6,FALSE),""))</f>
        <v/>
      </c>
      <c r="I16" s="13" t="str">
        <f>IF(ISBLANK(B16),"",IFERROR(VLOOKUP(B16,'Costs and Aid'!$B$6:$N$17,7,FALSE)+VLOOKUP(B16,'Costs and Aid'!$B$6:$N$17,8,FALSE),""))</f>
        <v/>
      </c>
      <c r="J16" s="13" t="str">
        <f>IF(ISBLANK(B16),"",IFERROR(VLOOKUP(B16,'Costs and Aid'!$B$6:$N$17,9,FALSE),""))</f>
        <v/>
      </c>
      <c r="K16" s="14" t="str">
        <f>IF(NOT(ISNUMBER(J16)),"",COUNTIFS($J$6:$J$17,"&lt;"&amp;J16)+1)</f>
        <v/>
      </c>
      <c r="L16" s="15" t="str">
        <f>IF(ISBLANK(B16),"",IFERROR(IF(ISNUMBER(VLOOKUP(B16,Applications!$B$6:$P$17,3,FALSE)),VLOOKUP(B16,Applications!$B$6:$P$17,3,FALSE),""),""))</f>
        <v/>
      </c>
      <c r="M16" s="16" t="str">
        <f>IF(ISBLANK(B16),"",IFERROR(T(VLOOKUP(B16,Applications!$B$6:$P$17,13,FALSE)),""))</f>
        <v/>
      </c>
      <c r="N16" s="11"/>
      <c r="O16" s="10"/>
      <c r="P16" s="16" t="str">
        <f>IF(ISBLANK(B16),"",B16)</f>
        <v/>
      </c>
    </row>
    <row r="17" ht="17" customHeight="1" spans="2:16" x14ac:dyDescent="0.25">
      <c r="B17" s="10"/>
      <c r="C17" s="10"/>
      <c r="D17" s="10"/>
      <c r="E17" s="11"/>
      <c r="F17" s="11"/>
      <c r="G17" s="12"/>
      <c r="H17" s="13" t="str">
        <f>IF(ISBLANK(B17),"",IFERROR(VLOOKUP(B17,'Costs and Aid'!$B$6:$N$17,6,FALSE),""))</f>
        <v/>
      </c>
      <c r="I17" s="13" t="str">
        <f>IF(ISBLANK(B17),"",IFERROR(VLOOKUP(B17,'Costs and Aid'!$B$6:$N$17,7,FALSE)+VLOOKUP(B17,'Costs and Aid'!$B$6:$N$17,8,FALSE),""))</f>
        <v/>
      </c>
      <c r="J17" s="13" t="str">
        <f>IF(ISBLANK(B17),"",IFERROR(VLOOKUP(B17,'Costs and Aid'!$B$6:$N$17,9,FALSE),""))</f>
        <v/>
      </c>
      <c r="K17" s="14" t="str">
        <f>IF(NOT(ISNUMBER(J17)),"",COUNTIFS($J$6:$J$17,"&lt;"&amp;J17)+1)</f>
        <v/>
      </c>
      <c r="L17" s="15" t="str">
        <f>IF(ISBLANK(B17),"",IFERROR(IF(ISNUMBER(VLOOKUP(B17,Applications!$B$6:$P$17,3,FALSE)),VLOOKUP(B17,Applications!$B$6:$P$17,3,FALSE),""),""))</f>
        <v/>
      </c>
      <c r="M17" s="16" t="str">
        <f>IF(ISBLANK(B17),"",IFERROR(T(VLOOKUP(B17,Applications!$B$6:$P$17,13,FALSE)),""))</f>
        <v/>
      </c>
      <c r="N17" s="11"/>
      <c r="O17" s="10"/>
      <c r="P17" s="16" t="str">
        <f>IF(ISBLANK(B17),"",B17)</f>
        <v/>
      </c>
    </row>
    <row r="18" ht="17" customHeight="1" spans="2:16" x14ac:dyDescent="0.25">
      <c r="B18" s="10"/>
      <c r="C18" s="10"/>
      <c r="D18" s="10"/>
      <c r="E18" s="11"/>
      <c r="F18" s="11"/>
      <c r="G18" s="12"/>
      <c r="H18" s="17"/>
      <c r="I18" s="17"/>
      <c r="J18" s="17"/>
      <c r="K18" s="11"/>
      <c r="L18" s="18"/>
      <c r="M18" s="10"/>
      <c r="N18" s="11"/>
      <c r="O18" s="10"/>
      <c r="P18" s="10"/>
    </row>
    <row r="19" ht="17" customHeight="1" spans="2:16" x14ac:dyDescent="0.25">
      <c r="B19" s="10"/>
      <c r="C19" s="10"/>
      <c r="D19" s="10"/>
      <c r="E19" s="11"/>
      <c r="F19" s="11"/>
      <c r="G19" s="12"/>
      <c r="H19" s="17"/>
      <c r="I19" s="17"/>
      <c r="J19" s="17"/>
      <c r="K19" s="11"/>
      <c r="L19" s="18"/>
      <c r="M19" s="10"/>
      <c r="N19" s="11"/>
      <c r="O19" s="10"/>
      <c r="P19" s="10"/>
    </row>
    <row r="20" ht="17" customHeight="1" spans="2:16" x14ac:dyDescent="0.25">
      <c r="B20" s="10"/>
      <c r="C20" s="10"/>
      <c r="D20" s="10"/>
      <c r="E20" s="11"/>
      <c r="F20" s="11"/>
      <c r="G20" s="12"/>
      <c r="H20" s="17"/>
      <c r="I20" s="17"/>
      <c r="J20" s="17"/>
      <c r="K20" s="11"/>
      <c r="L20" s="18"/>
      <c r="M20" s="10"/>
      <c r="N20" s="11"/>
      <c r="O20" s="10"/>
      <c r="P20" s="10"/>
    </row>
    <row r="21" ht="17" customHeight="1" spans="2:16" x14ac:dyDescent="0.25">
      <c r="B21" s="10"/>
      <c r="C21" s="10"/>
      <c r="D21" s="10"/>
      <c r="E21" s="11"/>
      <c r="F21" s="11"/>
      <c r="G21" s="12"/>
      <c r="H21" s="17"/>
      <c r="I21" s="17"/>
      <c r="J21" s="17"/>
      <c r="K21" s="11"/>
      <c r="L21" s="18"/>
      <c r="M21" s="10"/>
      <c r="N21" s="11"/>
      <c r="O21" s="10"/>
      <c r="P21" s="10"/>
    </row>
    <row r="22" ht="17" customHeight="1" spans="2:16" x14ac:dyDescent="0.25">
      <c r="B22" s="10"/>
      <c r="C22" s="10"/>
      <c r="D22" s="10"/>
      <c r="E22" s="11"/>
      <c r="F22" s="11"/>
      <c r="G22" s="12"/>
      <c r="H22" s="17"/>
      <c r="I22" s="17"/>
      <c r="J22" s="17"/>
      <c r="K22" s="11"/>
      <c r="L22" s="18"/>
      <c r="M22" s="10"/>
      <c r="N22" s="11"/>
      <c r="O22" s="10"/>
      <c r="P22" s="10"/>
    </row>
    <row r="23" ht="17" customHeight="1" spans="2:16" x14ac:dyDescent="0.25">
      <c r="B23" s="10"/>
      <c r="C23" s="10"/>
      <c r="D23" s="10"/>
      <c r="E23" s="11"/>
      <c r="F23" s="11"/>
      <c r="G23" s="12"/>
      <c r="H23" s="17"/>
      <c r="I23" s="17"/>
      <c r="J23" s="17"/>
      <c r="K23" s="11"/>
      <c r="L23" s="18"/>
      <c r="M23" s="10"/>
      <c r="N23" s="11"/>
      <c r="O23" s="10"/>
      <c r="P23" s="10"/>
    </row>
    <row r="24" ht="17" customHeight="1" spans="2:16" x14ac:dyDescent="0.25">
      <c r="B24" s="10"/>
      <c r="C24" s="10"/>
      <c r="D24" s="10"/>
      <c r="E24" s="11"/>
      <c r="F24" s="11"/>
      <c r="G24" s="12"/>
      <c r="H24" s="17"/>
      <c r="I24" s="17"/>
      <c r="J24" s="17"/>
      <c r="K24" s="11"/>
      <c r="L24" s="18"/>
      <c r="M24" s="10"/>
      <c r="N24" s="11"/>
      <c r="O24" s="10"/>
      <c r="P24" s="10"/>
    </row>
    <row r="25" ht="17" customHeight="1" spans="2:16" x14ac:dyDescent="0.25">
      <c r="B25" s="10"/>
      <c r="C25" s="10"/>
      <c r="D25" s="10"/>
      <c r="E25" s="11"/>
      <c r="F25" s="11"/>
      <c r="G25" s="12"/>
      <c r="H25" s="17"/>
      <c r="I25" s="17"/>
      <c r="J25" s="17"/>
      <c r="K25" s="11"/>
      <c r="L25" s="18"/>
      <c r="M25" s="10"/>
      <c r="N25" s="11"/>
      <c r="O25" s="10"/>
      <c r="P25" s="10"/>
    </row>
    <row r="26" ht="17" customHeight="1" spans="2:16" x14ac:dyDescent="0.25">
      <c r="B26" s="10"/>
      <c r="C26" s="10"/>
      <c r="D26" s="10"/>
      <c r="E26" s="11"/>
      <c r="F26" s="11"/>
      <c r="G26" s="12"/>
      <c r="H26" s="17"/>
      <c r="I26" s="17"/>
      <c r="J26" s="17"/>
      <c r="K26" s="11"/>
      <c r="L26" s="18"/>
      <c r="M26" s="10"/>
      <c r="N26" s="11"/>
      <c r="O26" s="10"/>
      <c r="P26" s="10"/>
    </row>
    <row r="27" ht="17" customHeight="1" spans="2:16" x14ac:dyDescent="0.25">
      <c r="B27" s="10"/>
      <c r="C27" s="10"/>
      <c r="D27" s="10"/>
      <c r="E27" s="11"/>
      <c r="F27" s="11"/>
      <c r="G27" s="12"/>
      <c r="H27" s="17"/>
      <c r="I27" s="17"/>
      <c r="J27" s="17"/>
      <c r="K27" s="11"/>
      <c r="L27" s="18"/>
      <c r="M27" s="10"/>
      <c r="N27" s="11"/>
      <c r="O27" s="10"/>
      <c r="P27" s="10"/>
    </row>
    <row r="28" ht="17" customHeight="1" spans="2:16" x14ac:dyDescent="0.25">
      <c r="B28" s="10"/>
      <c r="C28" s="10"/>
      <c r="D28" s="10"/>
      <c r="E28" s="11"/>
      <c r="F28" s="11"/>
      <c r="G28" s="12"/>
      <c r="H28" s="17"/>
      <c r="I28" s="17"/>
      <c r="J28" s="17"/>
      <c r="K28" s="11"/>
      <c r="L28" s="18"/>
      <c r="M28" s="10"/>
      <c r="N28" s="11"/>
      <c r="O28" s="10"/>
      <c r="P28" s="10"/>
    </row>
    <row r="29" ht="17" customHeight="1" spans="2:16" x14ac:dyDescent="0.25">
      <c r="B29" s="10"/>
      <c r="C29" s="10"/>
      <c r="D29" s="10"/>
      <c r="E29" s="11"/>
      <c r="F29" s="11"/>
      <c r="G29" s="12"/>
      <c r="H29" s="17"/>
      <c r="I29" s="17"/>
      <c r="J29" s="17"/>
      <c r="K29" s="11"/>
      <c r="L29" s="18"/>
      <c r="M29" s="10"/>
      <c r="N29" s="11"/>
      <c r="O29" s="10"/>
      <c r="P29" s="10"/>
    </row>
    <row r="30" ht="17" customHeight="1" spans="2:16" x14ac:dyDescent="0.25">
      <c r="B30" s="10"/>
      <c r="C30" s="10"/>
      <c r="D30" s="10"/>
      <c r="E30" s="11"/>
      <c r="F30" s="11"/>
      <c r="G30" s="12"/>
      <c r="H30" s="17"/>
      <c r="I30" s="17"/>
      <c r="J30" s="17"/>
      <c r="K30" s="11"/>
      <c r="L30" s="18"/>
      <c r="M30" s="10"/>
      <c r="N30" s="11"/>
      <c r="O30" s="10"/>
      <c r="P30" s="10"/>
    </row>
  </sheetData>
  <mergeCells count="3">
    <mergeCell ref="N1:P1"/>
    <mergeCell ref="B2:M2"/>
    <mergeCell ref="N2:P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O3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30" customWidth="1"/>
    <col min="3" max="4" width="11" customWidth="1"/>
    <col min="5" max="6" width="10" customWidth="1"/>
    <col min="7" max="7" width="12" customWidth="1"/>
    <col min="8" max="9" width="11" customWidth="1"/>
    <col min="10" max="10" width="12" customWidth="1"/>
    <col min="11" max="12" width="10" customWidth="1"/>
    <col min="13" max="13" width="11" customWidth="1"/>
    <col min="14" max="14" width="13" customWidth="1"/>
    <col min="15" max="15" width="18" customWidth="1"/>
  </cols>
  <sheetData>
    <row r="1" ht="34" customHeight="1" spans="2:15" x14ac:dyDescent="0.25">
      <c r="B1" s="1" t="s">
        <v>41</v>
      </c>
      <c r="M1" s="2" t="s">
        <v>1</v>
      </c>
      <c r="N1" s="2"/>
      <c r="O1" s="2"/>
    </row>
    <row r="2" ht="28" customHeight="1" spans="2:15" x14ac:dyDescent="0.25">
      <c r="B2" s="3" t="s">
        <v>42</v>
      </c>
      <c r="C2" s="3"/>
      <c r="D2" s="3"/>
      <c r="E2" s="3"/>
      <c r="F2" s="3"/>
      <c r="G2" s="3"/>
      <c r="H2" s="3"/>
      <c r="I2" s="3"/>
      <c r="J2" s="3"/>
      <c r="K2" s="3"/>
      <c r="L2" s="3"/>
      <c r="M2" s="4" t="s">
        <v>3</v>
      </c>
      <c r="N2" s="4"/>
      <c r="O2" s="4"/>
    </row>
    <row r="3" ht="4" customHeight="1" spans="2:15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0" customHeight="1" x14ac:dyDescent="0.25"/>
    <row r="5" ht="30" customHeight="1" spans="2:15" x14ac:dyDescent="0.25">
      <c r="B5" s="6" t="s">
        <v>4</v>
      </c>
      <c r="C5" s="7" t="s">
        <v>43</v>
      </c>
      <c r="D5" s="7" t="s">
        <v>44</v>
      </c>
      <c r="E5" s="7" t="s">
        <v>45</v>
      </c>
      <c r="F5" s="7" t="s">
        <v>46</v>
      </c>
      <c r="G5" s="7" t="s">
        <v>10</v>
      </c>
      <c r="H5" s="8" t="s">
        <v>47</v>
      </c>
      <c r="I5" s="7" t="s">
        <v>48</v>
      </c>
      <c r="J5" s="7" t="s">
        <v>12</v>
      </c>
      <c r="K5" s="7" t="s">
        <v>49</v>
      </c>
      <c r="L5" s="7" t="s">
        <v>50</v>
      </c>
      <c r="M5" s="7" t="s">
        <v>51</v>
      </c>
      <c r="N5" s="7" t="s">
        <v>52</v>
      </c>
      <c r="O5" s="6" t="s">
        <v>53</v>
      </c>
    </row>
    <row r="6" ht="17" customHeight="1" spans="2:15" x14ac:dyDescent="0.25">
      <c r="B6" s="10" t="s">
        <v>19</v>
      </c>
      <c r="C6" s="17">
        <v>11200</v>
      </c>
      <c r="D6" s="17">
        <v>12400</v>
      </c>
      <c r="E6" s="17">
        <v>1200</v>
      </c>
      <c r="F6" s="17">
        <v>2100</v>
      </c>
      <c r="G6" s="13">
        <f>IF(ISBLANK(B6),"",SUM(C6:F6))</f>
        <v>26900</v>
      </c>
      <c r="H6" s="17">
        <v>4500</v>
      </c>
      <c r="I6" s="17">
        <v>2000</v>
      </c>
      <c r="J6" s="13">
        <f>IF(ISBLANK(B6),"",G6-H6-I6)</f>
        <v>20400</v>
      </c>
      <c r="K6" s="17">
        <v>5500</v>
      </c>
      <c r="L6" s="17">
        <v>2000</v>
      </c>
      <c r="M6" s="13">
        <f>IF(ISBLANK(B6),"",MAX(0,J6-K6-L6))</f>
        <v>12900</v>
      </c>
      <c r="N6" s="13">
        <f>IF(ISBLANK(B6),"",J6*(1+(1+Summary!$C$7)+(1+Summary!$C$7)^2+(1+Summary!$C$7)^3))</f>
        <v>86627.86559999999</v>
      </c>
      <c r="O6" s="10" t="s">
        <v>54</v>
      </c>
    </row>
    <row r="7" ht="17" customHeight="1" spans="2:15" x14ac:dyDescent="0.25">
      <c r="B7" s="10" t="s">
        <v>23</v>
      </c>
      <c r="C7" s="17">
        <v>52800</v>
      </c>
      <c r="D7" s="17">
        <v>14900</v>
      </c>
      <c r="E7" s="17">
        <v>1100</v>
      </c>
      <c r="F7" s="17">
        <v>2600</v>
      </c>
      <c r="G7" s="13">
        <f>IF(ISBLANK(B7),"",SUM(C7:F7))</f>
        <v>71400</v>
      </c>
      <c r="H7" s="17">
        <v>34000</v>
      </c>
      <c r="I7" s="17">
        <v>12000</v>
      </c>
      <c r="J7" s="13">
        <f>IF(ISBLANK(B7),"",G7-H7-I7)</f>
        <v>25400</v>
      </c>
      <c r="K7" s="17">
        <v>5500</v>
      </c>
      <c r="L7" s="17">
        <v>2500</v>
      </c>
      <c r="M7" s="13">
        <f>IF(ISBLANK(B7),"",MAX(0,J7-K7-L7))</f>
        <v>17400</v>
      </c>
      <c r="N7" s="13">
        <f>IF(ISBLANK(B7),"",J7*(1+(1+Summary!$C$7)+(1+Summary!$C$7)^2+(1+Summary!$C$7)^3))</f>
        <v>107860.18559999998</v>
      </c>
      <c r="O7" s="10" t="s">
        <v>54</v>
      </c>
    </row>
    <row r="8" ht="17" customHeight="1" spans="2:15" x14ac:dyDescent="0.25">
      <c r="B8" s="10" t="s">
        <v>27</v>
      </c>
      <c r="C8" s="17">
        <v>61500</v>
      </c>
      <c r="D8" s="17">
        <v>16800</v>
      </c>
      <c r="E8" s="17">
        <v>1300</v>
      </c>
      <c r="F8" s="17">
        <v>3000</v>
      </c>
      <c r="G8" s="13">
        <f>IF(ISBLANK(B8),"",SUM(C8:F8))</f>
        <v>82600</v>
      </c>
      <c r="H8" s="17">
        <v>21000</v>
      </c>
      <c r="I8" s="17">
        <v>0</v>
      </c>
      <c r="J8" s="13">
        <f>IF(ISBLANK(B8),"",G8-H8-I8)</f>
        <v>61600</v>
      </c>
      <c r="K8" s="17">
        <v>5500</v>
      </c>
      <c r="L8" s="17">
        <v>0</v>
      </c>
      <c r="M8" s="13">
        <f>IF(ISBLANK(B8),"",MAX(0,J8-K8-L8))</f>
        <v>56100</v>
      </c>
      <c r="N8" s="13">
        <f>IF(ISBLANK(B8),"",J8*(1+(1+Summary!$C$7)+(1+Summary!$C$7)^2+(1+Summary!$C$7)^3))</f>
        <v>261582.18239999996</v>
      </c>
      <c r="O8" s="10" t="s">
        <v>54</v>
      </c>
    </row>
    <row r="9" ht="17" customHeight="1" spans="2:15" x14ac:dyDescent="0.25">
      <c r="B9" s="10" t="s">
        <v>30</v>
      </c>
      <c r="C9" s="17">
        <v>29400</v>
      </c>
      <c r="D9" s="17">
        <v>11600</v>
      </c>
      <c r="E9" s="17">
        <v>1200</v>
      </c>
      <c r="F9" s="17">
        <v>2400</v>
      </c>
      <c r="G9" s="13">
        <f>IF(ISBLANK(B9),"",SUM(C9:F9))</f>
        <v>44600</v>
      </c>
      <c r="H9" s="17">
        <v>0</v>
      </c>
      <c r="I9" s="17">
        <v>8000</v>
      </c>
      <c r="J9" s="13">
        <f>IF(ISBLANK(B9),"",G9-H9-I9)</f>
        <v>36600</v>
      </c>
      <c r="K9" s="17">
        <v>5500</v>
      </c>
      <c r="L9" s="17">
        <v>0</v>
      </c>
      <c r="M9" s="13">
        <f>IF(ISBLANK(B9),"",MAX(0,J9-K9-L9))</f>
        <v>31100</v>
      </c>
      <c r="N9" s="13">
        <f>IF(ISBLANK(B9),"",J9*(1+(1+Summary!$C$7)+(1+Summary!$C$7)^2+(1+Summary!$C$7)^3))</f>
        <v>155420.58239999998</v>
      </c>
      <c r="O9" s="10" t="s">
        <v>55</v>
      </c>
    </row>
    <row r="10" ht="17" customHeight="1" spans="2:15" x14ac:dyDescent="0.25">
      <c r="B10" s="10" t="s">
        <v>34</v>
      </c>
      <c r="C10" s="17">
        <v>44900</v>
      </c>
      <c r="D10" s="17">
        <v>13200</v>
      </c>
      <c r="E10" s="17">
        <v>1000</v>
      </c>
      <c r="F10" s="17">
        <v>1800</v>
      </c>
      <c r="G10" s="13">
        <f>IF(ISBLANK(B10),"",SUM(C10:F10))</f>
        <v>60900</v>
      </c>
      <c r="H10" s="17">
        <v>30500</v>
      </c>
      <c r="I10" s="17">
        <v>9000</v>
      </c>
      <c r="J10" s="13">
        <f>IF(ISBLANK(B10),"",G10-H10-I10)</f>
        <v>21400</v>
      </c>
      <c r="K10" s="17">
        <v>5500</v>
      </c>
      <c r="L10" s="17">
        <v>1800</v>
      </c>
      <c r="M10" s="13">
        <f>IF(ISBLANK(B10),"",MAX(0,J10-K10-L10))</f>
        <v>14100</v>
      </c>
      <c r="N10" s="13">
        <f>IF(ISBLANK(B10),"",J10*(1+(1+Summary!$C$7)+(1+Summary!$C$7)^2+(1+Summary!$C$7)^3))</f>
        <v>90874.3296</v>
      </c>
      <c r="O10" s="10" t="s">
        <v>54</v>
      </c>
    </row>
    <row r="11" ht="17" customHeight="1" spans="2:15" x14ac:dyDescent="0.25">
      <c r="B11" s="10" t="s">
        <v>37</v>
      </c>
      <c r="C11" s="17">
        <v>4300</v>
      </c>
      <c r="D11" s="17">
        <v>3600</v>
      </c>
      <c r="E11" s="17">
        <v>1500</v>
      </c>
      <c r="F11" s="17">
        <v>2200</v>
      </c>
      <c r="G11" s="13">
        <f>IF(ISBLANK(B11),"",SUM(C11:F11))</f>
        <v>11600</v>
      </c>
      <c r="H11" s="17">
        <v>2500</v>
      </c>
      <c r="I11" s="17">
        <v>0</v>
      </c>
      <c r="J11" s="13">
        <f>IF(ISBLANK(B11),"",G11-H11-I11)</f>
        <v>9100</v>
      </c>
      <c r="K11" s="17">
        <v>0</v>
      </c>
      <c r="L11" s="17">
        <v>0</v>
      </c>
      <c r="M11" s="13">
        <f>IF(ISBLANK(B11),"",MAX(0,J11-K11-L11))</f>
        <v>9100</v>
      </c>
      <c r="N11" s="13">
        <f>IF(ISBLANK(B11),"",J11*(1+(1+Summary!$C$7)+(1+Summary!$C$7)^2+(1+Summary!$C$7)^3))</f>
        <v>38642.8224</v>
      </c>
      <c r="O11" s="10" t="s">
        <v>54</v>
      </c>
    </row>
    <row r="12" ht="17" customHeight="1" spans="2:15" x14ac:dyDescent="0.25">
      <c r="B12" s="10"/>
      <c r="C12" s="17"/>
      <c r="D12" s="17"/>
      <c r="E12" s="17"/>
      <c r="F12" s="17"/>
      <c r="G12" s="13" t="str">
        <f>IF(ISBLANK(B12),"",SUM(C12:F12))</f>
        <v/>
      </c>
      <c r="H12" s="17"/>
      <c r="I12" s="17"/>
      <c r="J12" s="13" t="str">
        <f>IF(ISBLANK(B12),"",G12-H12-I12)</f>
        <v/>
      </c>
      <c r="K12" s="17"/>
      <c r="L12" s="17"/>
      <c r="M12" s="13" t="str">
        <f>IF(ISBLANK(B12),"",MAX(0,J12-K12-L12))</f>
        <v/>
      </c>
      <c r="N12" s="13" t="str">
        <f>IF(ISBLANK(B12),"",J12*(1+(1+Summary!$C$7)+(1+Summary!$C$7)^2+(1+Summary!$C$7)^3))</f>
        <v/>
      </c>
      <c r="O12" s="10"/>
    </row>
    <row r="13" ht="17" customHeight="1" spans="2:15" x14ac:dyDescent="0.25">
      <c r="B13" s="10"/>
      <c r="C13" s="17"/>
      <c r="D13" s="17"/>
      <c r="E13" s="17"/>
      <c r="F13" s="17"/>
      <c r="G13" s="13" t="str">
        <f>IF(ISBLANK(B13),"",SUM(C13:F13))</f>
        <v/>
      </c>
      <c r="H13" s="17"/>
      <c r="I13" s="17"/>
      <c r="J13" s="13" t="str">
        <f>IF(ISBLANK(B13),"",G13-H13-I13)</f>
        <v/>
      </c>
      <c r="K13" s="17"/>
      <c r="L13" s="17"/>
      <c r="M13" s="13" t="str">
        <f>IF(ISBLANK(B13),"",MAX(0,J13-K13-L13))</f>
        <v/>
      </c>
      <c r="N13" s="13" t="str">
        <f>IF(ISBLANK(B13),"",J13*(1+(1+Summary!$C$7)+(1+Summary!$C$7)^2+(1+Summary!$C$7)^3))</f>
        <v/>
      </c>
      <c r="O13" s="10"/>
    </row>
    <row r="14" ht="17" customHeight="1" spans="2:15" x14ac:dyDescent="0.25">
      <c r="B14" s="10"/>
      <c r="C14" s="17"/>
      <c r="D14" s="17"/>
      <c r="E14" s="17"/>
      <c r="F14" s="17"/>
      <c r="G14" s="13" t="str">
        <f>IF(ISBLANK(B14),"",SUM(C14:F14))</f>
        <v/>
      </c>
      <c r="H14" s="17"/>
      <c r="I14" s="17"/>
      <c r="J14" s="13" t="str">
        <f>IF(ISBLANK(B14),"",G14-H14-I14)</f>
        <v/>
      </c>
      <c r="K14" s="17"/>
      <c r="L14" s="17"/>
      <c r="M14" s="13" t="str">
        <f>IF(ISBLANK(B14),"",MAX(0,J14-K14-L14))</f>
        <v/>
      </c>
      <c r="N14" s="13" t="str">
        <f>IF(ISBLANK(B14),"",J14*(1+(1+Summary!$C$7)+(1+Summary!$C$7)^2+(1+Summary!$C$7)^3))</f>
        <v/>
      </c>
      <c r="O14" s="10"/>
    </row>
    <row r="15" ht="17" customHeight="1" spans="2:15" x14ac:dyDescent="0.25">
      <c r="B15" s="10"/>
      <c r="C15" s="17"/>
      <c r="D15" s="17"/>
      <c r="E15" s="17"/>
      <c r="F15" s="17"/>
      <c r="G15" s="13" t="str">
        <f>IF(ISBLANK(B15),"",SUM(C15:F15))</f>
        <v/>
      </c>
      <c r="H15" s="17"/>
      <c r="I15" s="17"/>
      <c r="J15" s="13" t="str">
        <f>IF(ISBLANK(B15),"",G15-H15-I15)</f>
        <v/>
      </c>
      <c r="K15" s="17"/>
      <c r="L15" s="17"/>
      <c r="M15" s="13" t="str">
        <f>IF(ISBLANK(B15),"",MAX(0,J15-K15-L15))</f>
        <v/>
      </c>
      <c r="N15" s="13" t="str">
        <f>IF(ISBLANK(B15),"",J15*(1+(1+Summary!$C$7)+(1+Summary!$C$7)^2+(1+Summary!$C$7)^3))</f>
        <v/>
      </c>
      <c r="O15" s="10"/>
    </row>
    <row r="16" ht="17" customHeight="1" spans="2:15" x14ac:dyDescent="0.25">
      <c r="B16" s="10"/>
      <c r="C16" s="17"/>
      <c r="D16" s="17"/>
      <c r="E16" s="17"/>
      <c r="F16" s="17"/>
      <c r="G16" s="13" t="str">
        <f>IF(ISBLANK(B16),"",SUM(C16:F16))</f>
        <v/>
      </c>
      <c r="H16" s="17"/>
      <c r="I16" s="17"/>
      <c r="J16" s="13" t="str">
        <f>IF(ISBLANK(B16),"",G16-H16-I16)</f>
        <v/>
      </c>
      <c r="K16" s="17"/>
      <c r="L16" s="17"/>
      <c r="M16" s="13" t="str">
        <f>IF(ISBLANK(B16),"",MAX(0,J16-K16-L16))</f>
        <v/>
      </c>
      <c r="N16" s="13" t="str">
        <f>IF(ISBLANK(B16),"",J16*(1+(1+Summary!$C$7)+(1+Summary!$C$7)^2+(1+Summary!$C$7)^3))</f>
        <v/>
      </c>
      <c r="O16" s="10"/>
    </row>
    <row r="17" ht="17" customHeight="1" spans="2:15" x14ac:dyDescent="0.25">
      <c r="B17" s="10"/>
      <c r="C17" s="17"/>
      <c r="D17" s="17"/>
      <c r="E17" s="17"/>
      <c r="F17" s="17"/>
      <c r="G17" s="13" t="str">
        <f>IF(ISBLANK(B17),"",SUM(C17:F17))</f>
        <v/>
      </c>
      <c r="H17" s="17"/>
      <c r="I17" s="17"/>
      <c r="J17" s="13" t="str">
        <f>IF(ISBLANK(B17),"",G17-H17-I17)</f>
        <v/>
      </c>
      <c r="K17" s="17"/>
      <c r="L17" s="17"/>
      <c r="M17" s="13" t="str">
        <f>IF(ISBLANK(B17),"",MAX(0,J17-K17-L17))</f>
        <v/>
      </c>
      <c r="N17" s="13" t="str">
        <f>IF(ISBLANK(B17),"",J17*(1+(1+Summary!$C$7)+(1+Summary!$C$7)^2+(1+Summary!$C$7)^3))</f>
        <v/>
      </c>
      <c r="O17" s="10"/>
    </row>
    <row r="18" ht="17" customHeight="1" spans="2:15" x14ac:dyDescent="0.25">
      <c r="B18" s="10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0"/>
    </row>
    <row r="19" ht="17" customHeight="1" spans="2:15" x14ac:dyDescent="0.25">
      <c r="B19" s="10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0"/>
    </row>
    <row r="20" ht="17" customHeight="1" spans="2:15" x14ac:dyDescent="0.25">
      <c r="B20" s="10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0"/>
    </row>
    <row r="21" ht="17" customHeight="1" spans="2:15" x14ac:dyDescent="0.25">
      <c r="B21" s="10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0"/>
    </row>
    <row r="22" ht="17" customHeight="1" spans="2:15" x14ac:dyDescent="0.25">
      <c r="B22" s="10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0"/>
    </row>
    <row r="23" ht="17" customHeight="1" spans="2:15" x14ac:dyDescent="0.25">
      <c r="B23" s="10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0"/>
    </row>
    <row r="24" ht="17" customHeight="1" spans="2:15" x14ac:dyDescent="0.25">
      <c r="B24" s="10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0"/>
    </row>
    <row r="25" ht="17" customHeight="1" spans="2:15" x14ac:dyDescent="0.25">
      <c r="B25" s="10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0"/>
    </row>
    <row r="26" ht="17" customHeight="1" spans="2:15" x14ac:dyDescent="0.25">
      <c r="B26" s="10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0"/>
    </row>
    <row r="27" ht="17" customHeight="1" spans="2:15" x14ac:dyDescent="0.25">
      <c r="B27" s="10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0"/>
    </row>
    <row r="28" ht="17" customHeight="1" spans="2:15" x14ac:dyDescent="0.25">
      <c r="B28" s="10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0"/>
    </row>
    <row r="29" ht="17" customHeight="1" spans="2:15" x14ac:dyDescent="0.25">
      <c r="B29" s="10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0"/>
    </row>
    <row r="30" ht="17" customHeight="1" spans="2:15" x14ac:dyDescent="0.25">
      <c r="B30" s="10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0"/>
    </row>
  </sheetData>
  <mergeCells count="3">
    <mergeCell ref="M1:O1"/>
    <mergeCell ref="B2:L2"/>
    <mergeCell ref="M2:O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P54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30" customWidth="1"/>
    <col min="3" max="3" width="13" customWidth="1"/>
    <col min="4" max="4" width="12" customWidth="1"/>
    <col min="5" max="8" width="8" customWidth="1"/>
    <col min="10" max="11" width="8" customWidth="1"/>
    <col min="13" max="13" width="11" customWidth="1"/>
    <col min="14" max="14" width="13" customWidth="1"/>
    <col min="16" max="16" width="10" hidden="1" customWidth="1"/>
  </cols>
  <sheetData>
    <row r="1" ht="34" customHeight="1" spans="2:16" x14ac:dyDescent="0.25">
      <c r="B1" s="1" t="s">
        <v>56</v>
      </c>
      <c r="N1" s="2" t="s">
        <v>1</v>
      </c>
      <c r="O1" s="2"/>
      <c r="P1" s="2"/>
    </row>
    <row r="2" ht="28" customHeight="1" spans="2:16" x14ac:dyDescent="0.25">
      <c r="B2" s="3" t="s">
        <v>42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3</v>
      </c>
      <c r="O2" s="4"/>
      <c r="P2" s="4"/>
    </row>
    <row r="3" ht="4" customHeight="1" spans="2:16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10" customHeight="1" x14ac:dyDescent="0.25"/>
    <row r="5" ht="30" customHeight="1" spans="2:16" x14ac:dyDescent="0.25">
      <c r="B5" s="6" t="s">
        <v>4</v>
      </c>
      <c r="C5" s="6" t="s">
        <v>57</v>
      </c>
      <c r="D5" s="8" t="s">
        <v>14</v>
      </c>
      <c r="E5" s="7" t="s">
        <v>58</v>
      </c>
      <c r="F5" s="8" t="s">
        <v>59</v>
      </c>
      <c r="G5" s="19" t="s">
        <v>60</v>
      </c>
      <c r="H5" s="19" t="s">
        <v>61</v>
      </c>
      <c r="I5" s="19" t="s">
        <v>62</v>
      </c>
      <c r="J5" s="19" t="s">
        <v>63</v>
      </c>
      <c r="K5" s="19" t="s">
        <v>64</v>
      </c>
      <c r="L5" s="19" t="s">
        <v>65</v>
      </c>
      <c r="M5" s="6" t="s">
        <v>66</v>
      </c>
      <c r="N5" s="6" t="s">
        <v>67</v>
      </c>
      <c r="O5" s="9" t="s">
        <v>68</v>
      </c>
      <c r="P5" s="7" t="s">
        <v>69</v>
      </c>
    </row>
    <row r="6" ht="17" customHeight="1" spans="2:16" x14ac:dyDescent="0.25">
      <c r="B6" s="10" t="s">
        <v>19</v>
      </c>
      <c r="C6" s="10" t="s">
        <v>70</v>
      </c>
      <c r="D6" s="18">
        <v>46327</v>
      </c>
      <c r="E6" s="14">
        <f>IF(OR(ISBLANK(B6),L6=TRUE,NOT(ISNUMBER(D6))),"",D6-Summary!$C$6)</f>
        <v>14</v>
      </c>
      <c r="F6" s="17">
        <v>65</v>
      </c>
      <c r="G6" s="20" t="b">
        <v>1</v>
      </c>
      <c r="H6" s="20" t="b">
        <v>1</v>
      </c>
      <c r="I6" s="20" t="b">
        <v>1</v>
      </c>
      <c r="J6" s="20" t="b">
        <v>0</v>
      </c>
      <c r="K6" s="20" t="b">
        <v>0</v>
      </c>
      <c r="L6" s="20" t="b">
        <v>0</v>
      </c>
      <c r="M6" s="10"/>
      <c r="N6" s="16" t="str">
        <f>IF(ISBLANK(B6),"",IF(NOT(ISBLANK(M6)),M6,IF(L6=TRUE,"Submitted",IF(NOT(ISNUMBER(D6)),"Add a deadline",IF(E6&lt;0,"Missed",IF(E6&lt;=Summary!$C$8,"Due soon","On track"))))))</f>
        <v>Due soon</v>
      </c>
      <c r="O6" s="16" t="str">
        <f>IF(ISBLANK(B6),"",COUNTIF(G6:L6,TRUE)&amp;" of 6")</f>
        <v>3 of 6</v>
      </c>
      <c r="P6" s="15">
        <f>IF(OR(ISBLANK(B6),L6=TRUE,NOT(ISNUMBER(D6))),"",D6)</f>
        <v>46327</v>
      </c>
    </row>
    <row r="7" ht="17" customHeight="1" spans="2:16" x14ac:dyDescent="0.25">
      <c r="B7" s="10" t="s">
        <v>23</v>
      </c>
      <c r="C7" s="10" t="s">
        <v>71</v>
      </c>
      <c r="D7" s="18">
        <v>46341</v>
      </c>
      <c r="E7" s="14">
        <f>IF(OR(ISBLANK(B7),L7=TRUE,NOT(ISNUMBER(D7))),"",D7-Summary!$C$6)</f>
        <v>28</v>
      </c>
      <c r="F7" s="17">
        <v>70</v>
      </c>
      <c r="G7" s="20" t="b">
        <v>0</v>
      </c>
      <c r="H7" s="20" t="b">
        <v>1</v>
      </c>
      <c r="I7" s="20" t="b">
        <v>0</v>
      </c>
      <c r="J7" s="20" t="b">
        <v>0</v>
      </c>
      <c r="K7" s="20" t="b">
        <v>0</v>
      </c>
      <c r="L7" s="20" t="b">
        <v>0</v>
      </c>
      <c r="M7" s="10"/>
      <c r="N7" s="16" t="str">
        <f>IF(ISBLANK(B7),"",IF(NOT(ISBLANK(M7)),M7,IF(L7=TRUE,"Submitted",IF(NOT(ISNUMBER(D7)),"Add a deadline",IF(E7&lt;0,"Missed",IF(E7&lt;=Summary!$C$8,"Due soon","On track"))))))</f>
        <v>On track</v>
      </c>
      <c r="O7" s="16" t="str">
        <f>IF(ISBLANK(B7),"",COUNTIF(G7:L7,TRUE)&amp;" of 6")</f>
        <v>1 of 6</v>
      </c>
      <c r="P7" s="15">
        <f>IF(OR(ISBLANK(B7),L7=TRUE,NOT(ISNUMBER(D7))),"",D7)</f>
        <v>46341</v>
      </c>
    </row>
    <row r="8" ht="17" customHeight="1" spans="2:16" x14ac:dyDescent="0.25">
      <c r="B8" s="10" t="s">
        <v>27</v>
      </c>
      <c r="C8" s="10" t="s">
        <v>72</v>
      </c>
      <c r="D8" s="18">
        <v>46388</v>
      </c>
      <c r="E8" s="14">
        <f>IF(OR(ISBLANK(B8),L8=TRUE,NOT(ISNUMBER(D8))),"",D8-Summary!$C$6)</f>
        <v>75</v>
      </c>
      <c r="F8" s="17">
        <v>80</v>
      </c>
      <c r="G8" s="20" t="b">
        <v>0</v>
      </c>
      <c r="H8" s="20" t="b">
        <v>0</v>
      </c>
      <c r="I8" s="20" t="b">
        <v>0</v>
      </c>
      <c r="J8" s="20" t="b">
        <v>0</v>
      </c>
      <c r="K8" s="20" t="b">
        <v>0</v>
      </c>
      <c r="L8" s="20" t="b">
        <v>0</v>
      </c>
      <c r="M8" s="10"/>
      <c r="N8" s="16" t="str">
        <f>IF(ISBLANK(B8),"",IF(NOT(ISBLANK(M8)),M8,IF(L8=TRUE,"Submitted",IF(NOT(ISNUMBER(D8)),"Add a deadline",IF(E8&lt;0,"Missed",IF(E8&lt;=Summary!$C$8,"Due soon","On track"))))))</f>
        <v>On track</v>
      </c>
      <c r="O8" s="16" t="str">
        <f>IF(ISBLANK(B8),"",COUNTIF(G8:L8,TRUE)&amp;" of 6")</f>
        <v>0 of 6</v>
      </c>
      <c r="P8" s="15">
        <f>IF(OR(ISBLANK(B8),L8=TRUE,NOT(ISNUMBER(D8))),"",D8)</f>
        <v>46388</v>
      </c>
    </row>
    <row r="9" ht="17" customHeight="1" spans="2:16" x14ac:dyDescent="0.25">
      <c r="B9" s="10" t="s">
        <v>30</v>
      </c>
      <c r="C9" s="10" t="s">
        <v>73</v>
      </c>
      <c r="D9" s="18">
        <v>46280</v>
      </c>
      <c r="E9" s="14" t="str">
        <f>IF(OR(ISBLANK(B9),L9=TRUE,NOT(ISNUMBER(D9))),"",D9-Summary!$C$6)</f>
        <v/>
      </c>
      <c r="F9" s="17">
        <v>50</v>
      </c>
      <c r="G9" s="20" t="b">
        <v>1</v>
      </c>
      <c r="H9" s="20" t="b">
        <v>1</v>
      </c>
      <c r="I9" s="20" t="b">
        <v>1</v>
      </c>
      <c r="J9" s="20" t="b">
        <v>1</v>
      </c>
      <c r="K9" s="20" t="b">
        <v>1</v>
      </c>
      <c r="L9" s="20" t="b">
        <v>1</v>
      </c>
      <c r="M9" s="10" t="s">
        <v>74</v>
      </c>
      <c r="N9" s="16" t="str">
        <f>IF(ISBLANK(B9),"",IF(NOT(ISBLANK(M9)),M9,IF(L9=TRUE,"Submitted",IF(NOT(ISNUMBER(D9)),"Add a deadline",IF(E9&lt;0,"Missed",IF(E9&lt;=Summary!$C$8,"Due soon","On track"))))))</f>
        <v>Accepted</v>
      </c>
      <c r="O9" s="16" t="str">
        <f>IF(ISBLANK(B9),"",COUNTIF(G9:L9,TRUE)&amp;" of 6")</f>
        <v>6 of 6</v>
      </c>
      <c r="P9" s="15" t="str">
        <f>IF(OR(ISBLANK(B9),L9=TRUE,NOT(ISNUMBER(D9))),"",D9)</f>
        <v/>
      </c>
    </row>
    <row r="10" ht="17" customHeight="1" spans="2:16" x14ac:dyDescent="0.25">
      <c r="B10" s="10" t="s">
        <v>34</v>
      </c>
      <c r="C10" s="10" t="s">
        <v>70</v>
      </c>
      <c r="D10" s="18">
        <v>46327</v>
      </c>
      <c r="E10" s="14" t="str">
        <f>IF(OR(ISBLANK(B10),L10=TRUE,NOT(ISNUMBER(D10))),"",D10-Summary!$C$6)</f>
        <v/>
      </c>
      <c r="F10" s="17">
        <v>0</v>
      </c>
      <c r="G10" s="20" t="b">
        <v>1</v>
      </c>
      <c r="H10" s="20" t="b">
        <v>1</v>
      </c>
      <c r="I10" s="20" t="b">
        <v>1</v>
      </c>
      <c r="J10" s="20" t="b">
        <v>0</v>
      </c>
      <c r="K10" s="20" t="b">
        <v>1</v>
      </c>
      <c r="L10" s="20" t="b">
        <v>1</v>
      </c>
      <c r="M10" s="10"/>
      <c r="N10" s="16" t="str">
        <f>IF(ISBLANK(B10),"",IF(NOT(ISBLANK(M10)),M10,IF(L10=TRUE,"Submitted",IF(NOT(ISNUMBER(D10)),"Add a deadline",IF(E10&lt;0,"Missed",IF(E10&lt;=Summary!$C$8,"Due soon","On track"))))))</f>
        <v>Submitted</v>
      </c>
      <c r="O10" s="16" t="str">
        <f>IF(ISBLANK(B10),"",COUNTIF(G10:L10,TRUE)&amp;" of 6")</f>
        <v>5 of 6</v>
      </c>
      <c r="P10" s="15" t="str">
        <f>IF(OR(ISBLANK(B10),L10=TRUE,NOT(ISNUMBER(D10))),"",D10)</f>
        <v/>
      </c>
    </row>
    <row r="11" ht="17" customHeight="1" spans="2:16" x14ac:dyDescent="0.25">
      <c r="B11" s="10" t="s">
        <v>37</v>
      </c>
      <c r="C11" s="10" t="s">
        <v>73</v>
      </c>
      <c r="D11" s="18">
        <v>46447</v>
      </c>
      <c r="E11" s="14">
        <f>IF(OR(ISBLANK(B11),L11=TRUE,NOT(ISNUMBER(D11))),"",D11-Summary!$C$6)</f>
        <v>134</v>
      </c>
      <c r="F11" s="17">
        <v>0</v>
      </c>
      <c r="G11" s="20" t="b">
        <v>0</v>
      </c>
      <c r="H11" s="20" t="b">
        <v>0</v>
      </c>
      <c r="I11" s="20" t="b">
        <v>0</v>
      </c>
      <c r="J11" s="20" t="b">
        <v>0</v>
      </c>
      <c r="K11" s="20" t="b">
        <v>0</v>
      </c>
      <c r="L11" s="20" t="b">
        <v>0</v>
      </c>
      <c r="M11" s="10"/>
      <c r="N11" s="16" t="str">
        <f>IF(ISBLANK(B11),"",IF(NOT(ISBLANK(M11)),M11,IF(L11=TRUE,"Submitted",IF(NOT(ISNUMBER(D11)),"Add a deadline",IF(E11&lt;0,"Missed",IF(E11&lt;=Summary!$C$8,"Due soon","On track"))))))</f>
        <v>On track</v>
      </c>
      <c r="O11" s="16" t="str">
        <f>IF(ISBLANK(B11),"",COUNTIF(G11:L11,TRUE)&amp;" of 6")</f>
        <v>0 of 6</v>
      </c>
      <c r="P11" s="15">
        <f>IF(OR(ISBLANK(B11),L11=TRUE,NOT(ISNUMBER(D11))),"",D11)</f>
        <v>46447</v>
      </c>
    </row>
    <row r="12" ht="17" customHeight="1" spans="2:16" x14ac:dyDescent="0.25">
      <c r="B12" s="10"/>
      <c r="C12" s="10"/>
      <c r="D12" s="18"/>
      <c r="E12" s="14" t="str">
        <f>IF(OR(ISBLANK(B12),L12=TRUE,NOT(ISNUMBER(D12))),"",D12-Summary!$C$6)</f>
        <v/>
      </c>
      <c r="F12" s="17"/>
      <c r="G12" s="20" t="b">
        <v>0</v>
      </c>
      <c r="H12" s="20" t="b">
        <v>0</v>
      </c>
      <c r="I12" s="20" t="b">
        <v>0</v>
      </c>
      <c r="J12" s="20" t="b">
        <v>0</v>
      </c>
      <c r="K12" s="20" t="b">
        <v>0</v>
      </c>
      <c r="L12" s="20" t="b">
        <v>0</v>
      </c>
      <c r="M12" s="10"/>
      <c r="N12" s="16" t="str">
        <f>IF(ISBLANK(B12),"",IF(NOT(ISBLANK(M12)),M12,IF(L12=TRUE,"Submitted",IF(NOT(ISNUMBER(D12)),"Add a deadline",IF(E12&lt;0,"Missed",IF(E12&lt;=Summary!$C$8,"Due soon","On track"))))))</f>
        <v/>
      </c>
      <c r="O12" s="16" t="str">
        <f>IF(ISBLANK(B12),"",COUNTIF(G12:L12,TRUE)&amp;" of 6")</f>
        <v/>
      </c>
      <c r="P12" s="15" t="str">
        <f>IF(OR(ISBLANK(B12),L12=TRUE,NOT(ISNUMBER(D12))),"",D12)</f>
        <v/>
      </c>
    </row>
    <row r="13" ht="17" customHeight="1" spans="2:16" x14ac:dyDescent="0.25">
      <c r="B13" s="10"/>
      <c r="C13" s="10"/>
      <c r="D13" s="18"/>
      <c r="E13" s="14" t="str">
        <f>IF(OR(ISBLANK(B13),L13=TRUE,NOT(ISNUMBER(D13))),"",D13-Summary!$C$6)</f>
        <v/>
      </c>
      <c r="F13" s="17"/>
      <c r="G13" s="20" t="b">
        <v>0</v>
      </c>
      <c r="H13" s="20" t="b">
        <v>0</v>
      </c>
      <c r="I13" s="20" t="b">
        <v>0</v>
      </c>
      <c r="J13" s="20" t="b">
        <v>0</v>
      </c>
      <c r="K13" s="20" t="b">
        <v>0</v>
      </c>
      <c r="L13" s="20" t="b">
        <v>0</v>
      </c>
      <c r="M13" s="10"/>
      <c r="N13" s="16" t="str">
        <f>IF(ISBLANK(B13),"",IF(NOT(ISBLANK(M13)),M13,IF(L13=TRUE,"Submitted",IF(NOT(ISNUMBER(D13)),"Add a deadline",IF(E13&lt;0,"Missed",IF(E13&lt;=Summary!$C$8,"Due soon","On track"))))))</f>
        <v/>
      </c>
      <c r="O13" s="16" t="str">
        <f>IF(ISBLANK(B13),"",COUNTIF(G13:L13,TRUE)&amp;" of 6")</f>
        <v/>
      </c>
      <c r="P13" s="15" t="str">
        <f>IF(OR(ISBLANK(B13),L13=TRUE,NOT(ISNUMBER(D13))),"",D13)</f>
        <v/>
      </c>
    </row>
    <row r="14" ht="17" customHeight="1" spans="2:16" x14ac:dyDescent="0.25">
      <c r="B14" s="10"/>
      <c r="C14" s="10"/>
      <c r="D14" s="18"/>
      <c r="E14" s="14" t="str">
        <f>IF(OR(ISBLANK(B14),L14=TRUE,NOT(ISNUMBER(D14))),"",D14-Summary!$C$6)</f>
        <v/>
      </c>
      <c r="F14" s="17"/>
      <c r="G14" s="20" t="b">
        <v>0</v>
      </c>
      <c r="H14" s="20" t="b">
        <v>0</v>
      </c>
      <c r="I14" s="20" t="b">
        <v>0</v>
      </c>
      <c r="J14" s="20" t="b">
        <v>0</v>
      </c>
      <c r="K14" s="20" t="b">
        <v>0</v>
      </c>
      <c r="L14" s="20" t="b">
        <v>0</v>
      </c>
      <c r="M14" s="10"/>
      <c r="N14" s="16" t="str">
        <f>IF(ISBLANK(B14),"",IF(NOT(ISBLANK(M14)),M14,IF(L14=TRUE,"Submitted",IF(NOT(ISNUMBER(D14)),"Add a deadline",IF(E14&lt;0,"Missed",IF(E14&lt;=Summary!$C$8,"Due soon","On track"))))))</f>
        <v/>
      </c>
      <c r="O14" s="16" t="str">
        <f>IF(ISBLANK(B14),"",COUNTIF(G14:L14,TRUE)&amp;" of 6")</f>
        <v/>
      </c>
      <c r="P14" s="15" t="str">
        <f>IF(OR(ISBLANK(B14),L14=TRUE,NOT(ISNUMBER(D14))),"",D14)</f>
        <v/>
      </c>
    </row>
    <row r="15" ht="17" customHeight="1" spans="2:16" x14ac:dyDescent="0.25">
      <c r="B15" s="10"/>
      <c r="C15" s="10"/>
      <c r="D15" s="18"/>
      <c r="E15" s="14" t="str">
        <f>IF(OR(ISBLANK(B15),L15=TRUE,NOT(ISNUMBER(D15))),"",D15-Summary!$C$6)</f>
        <v/>
      </c>
      <c r="F15" s="17"/>
      <c r="G15" s="20" t="b">
        <v>0</v>
      </c>
      <c r="H15" s="20" t="b">
        <v>0</v>
      </c>
      <c r="I15" s="20" t="b">
        <v>0</v>
      </c>
      <c r="J15" s="20" t="b">
        <v>0</v>
      </c>
      <c r="K15" s="20" t="b">
        <v>0</v>
      </c>
      <c r="L15" s="20" t="b">
        <v>0</v>
      </c>
      <c r="M15" s="10"/>
      <c r="N15" s="16" t="str">
        <f>IF(ISBLANK(B15),"",IF(NOT(ISBLANK(M15)),M15,IF(L15=TRUE,"Submitted",IF(NOT(ISNUMBER(D15)),"Add a deadline",IF(E15&lt;0,"Missed",IF(E15&lt;=Summary!$C$8,"Due soon","On track"))))))</f>
        <v/>
      </c>
      <c r="O15" s="16" t="str">
        <f>IF(ISBLANK(B15),"",COUNTIF(G15:L15,TRUE)&amp;" of 6")</f>
        <v/>
      </c>
      <c r="P15" s="15" t="str">
        <f>IF(OR(ISBLANK(B15),L15=TRUE,NOT(ISNUMBER(D15))),"",D15)</f>
        <v/>
      </c>
    </row>
    <row r="16" ht="17" customHeight="1" spans="2:16" x14ac:dyDescent="0.25">
      <c r="B16" s="10"/>
      <c r="C16" s="10"/>
      <c r="D16" s="18"/>
      <c r="E16" s="14" t="str">
        <f>IF(OR(ISBLANK(B16),L16=TRUE,NOT(ISNUMBER(D16))),"",D16-Summary!$C$6)</f>
        <v/>
      </c>
      <c r="F16" s="17"/>
      <c r="G16" s="20" t="b">
        <v>0</v>
      </c>
      <c r="H16" s="20" t="b">
        <v>0</v>
      </c>
      <c r="I16" s="20" t="b">
        <v>0</v>
      </c>
      <c r="J16" s="20" t="b">
        <v>0</v>
      </c>
      <c r="K16" s="20" t="b">
        <v>0</v>
      </c>
      <c r="L16" s="20" t="b">
        <v>0</v>
      </c>
      <c r="M16" s="10"/>
      <c r="N16" s="16" t="str">
        <f>IF(ISBLANK(B16),"",IF(NOT(ISBLANK(M16)),M16,IF(L16=TRUE,"Submitted",IF(NOT(ISNUMBER(D16)),"Add a deadline",IF(E16&lt;0,"Missed",IF(E16&lt;=Summary!$C$8,"Due soon","On track"))))))</f>
        <v/>
      </c>
      <c r="O16" s="16" t="str">
        <f>IF(ISBLANK(B16),"",COUNTIF(G16:L16,TRUE)&amp;" of 6")</f>
        <v/>
      </c>
      <c r="P16" s="15" t="str">
        <f>IF(OR(ISBLANK(B16),L16=TRUE,NOT(ISNUMBER(D16))),"",D16)</f>
        <v/>
      </c>
    </row>
    <row r="17" ht="17" customHeight="1" spans="2:16" x14ac:dyDescent="0.25">
      <c r="B17" s="10"/>
      <c r="C17" s="10"/>
      <c r="D17" s="18"/>
      <c r="E17" s="14" t="str">
        <f>IF(OR(ISBLANK(B17),L17=TRUE,NOT(ISNUMBER(D17))),"",D17-Summary!$C$6)</f>
        <v/>
      </c>
      <c r="F17" s="17"/>
      <c r="G17" s="20" t="b">
        <v>0</v>
      </c>
      <c r="H17" s="20" t="b">
        <v>0</v>
      </c>
      <c r="I17" s="20" t="b">
        <v>0</v>
      </c>
      <c r="J17" s="20" t="b">
        <v>0</v>
      </c>
      <c r="K17" s="20" t="b">
        <v>0</v>
      </c>
      <c r="L17" s="20" t="b">
        <v>0</v>
      </c>
      <c r="M17" s="10"/>
      <c r="N17" s="16" t="str">
        <f>IF(ISBLANK(B17),"",IF(NOT(ISBLANK(M17)),M17,IF(L17=TRUE,"Submitted",IF(NOT(ISNUMBER(D17)),"Add a deadline",IF(E17&lt;0,"Missed",IF(E17&lt;=Summary!$C$8,"Due soon","On track"))))))</f>
        <v/>
      </c>
      <c r="O17" s="16" t="str">
        <f>IF(ISBLANK(B17),"",COUNTIF(G17:L17,TRUE)&amp;" of 6")</f>
        <v/>
      </c>
      <c r="P17" s="15" t="str">
        <f>IF(OR(ISBLANK(B17),L17=TRUE,NOT(ISNUMBER(D17))),"",D17)</f>
        <v/>
      </c>
    </row>
    <row r="18" ht="17" customHeight="1" spans="2:16" x14ac:dyDescent="0.25">
      <c r="B18" s="10"/>
      <c r="C18" s="10"/>
      <c r="D18" s="18"/>
      <c r="E18" s="11"/>
      <c r="F18" s="17"/>
      <c r="G18" s="20"/>
      <c r="H18" s="20"/>
      <c r="I18" s="20"/>
      <c r="J18" s="20"/>
      <c r="K18" s="20"/>
      <c r="L18" s="20"/>
      <c r="M18" s="10"/>
      <c r="N18" s="10"/>
      <c r="O18" s="10"/>
      <c r="P18" s="18"/>
    </row>
    <row r="19" ht="17" customHeight="1" spans="2:16" x14ac:dyDescent="0.25">
      <c r="B19" s="10"/>
      <c r="C19" s="10"/>
      <c r="D19" s="18"/>
      <c r="E19" s="11"/>
      <c r="F19" s="17"/>
      <c r="G19" s="20"/>
      <c r="H19" s="20"/>
      <c r="I19" s="20"/>
      <c r="J19" s="20"/>
      <c r="K19" s="20"/>
      <c r="L19" s="20"/>
      <c r="M19" s="10"/>
      <c r="N19" s="10"/>
      <c r="O19" s="10"/>
      <c r="P19" s="18"/>
    </row>
    <row r="20" ht="17" customHeight="1" spans="2:16" x14ac:dyDescent="0.25">
      <c r="B20" s="10"/>
      <c r="C20" s="10"/>
      <c r="D20" s="18"/>
      <c r="E20" s="11"/>
      <c r="F20" s="17"/>
      <c r="G20" s="20"/>
      <c r="H20" s="20"/>
      <c r="I20" s="20"/>
      <c r="J20" s="20"/>
      <c r="K20" s="20"/>
      <c r="L20" s="20"/>
      <c r="M20" s="10"/>
      <c r="N20" s="10"/>
      <c r="O20" s="10"/>
      <c r="P20" s="18"/>
    </row>
    <row r="21" ht="17" customHeight="1" spans="2:16" x14ac:dyDescent="0.25">
      <c r="B21" s="10"/>
      <c r="C21" s="10"/>
      <c r="D21" s="18"/>
      <c r="E21" s="11"/>
      <c r="F21" s="17"/>
      <c r="G21" s="20"/>
      <c r="H21" s="20"/>
      <c r="I21" s="20"/>
      <c r="J21" s="20"/>
      <c r="K21" s="20"/>
      <c r="L21" s="20"/>
      <c r="M21" s="10"/>
      <c r="N21" s="10"/>
      <c r="O21" s="10"/>
      <c r="P21" s="18"/>
    </row>
    <row r="22" ht="17" customHeight="1" spans="2:16" x14ac:dyDescent="0.25">
      <c r="B22" s="10"/>
      <c r="C22" s="10"/>
      <c r="D22" s="18"/>
      <c r="E22" s="11"/>
      <c r="F22" s="17"/>
      <c r="G22" s="20"/>
      <c r="H22" s="20"/>
      <c r="I22" s="20"/>
      <c r="J22" s="20"/>
      <c r="K22" s="20"/>
      <c r="L22" s="20"/>
      <c r="M22" s="10"/>
      <c r="N22" s="10"/>
      <c r="O22" s="10"/>
      <c r="P22" s="18"/>
    </row>
    <row r="23" ht="17" customHeight="1" spans="2:16" x14ac:dyDescent="0.25">
      <c r="B23" s="10"/>
      <c r="C23" s="10"/>
      <c r="D23" s="18"/>
      <c r="E23" s="11"/>
      <c r="F23" s="17"/>
      <c r="G23" s="20"/>
      <c r="H23" s="20"/>
      <c r="I23" s="20"/>
      <c r="J23" s="20"/>
      <c r="K23" s="20"/>
      <c r="L23" s="20"/>
      <c r="M23" s="10"/>
      <c r="N23" s="10"/>
      <c r="O23" s="10"/>
      <c r="P23" s="18"/>
    </row>
    <row r="24" ht="17" customHeight="1" spans="2:16" x14ac:dyDescent="0.25">
      <c r="B24" s="10"/>
      <c r="C24" s="10"/>
      <c r="D24" s="18"/>
      <c r="E24" s="11"/>
      <c r="F24" s="17"/>
      <c r="G24" s="20"/>
      <c r="H24" s="20"/>
      <c r="I24" s="20"/>
      <c r="J24" s="20"/>
      <c r="K24" s="20"/>
      <c r="L24" s="20"/>
      <c r="M24" s="10"/>
      <c r="N24" s="10"/>
      <c r="O24" s="10"/>
      <c r="P24" s="18"/>
    </row>
    <row r="25" ht="17" customHeight="1" spans="2:16" x14ac:dyDescent="0.25">
      <c r="B25" s="10"/>
      <c r="C25" s="10"/>
      <c r="D25" s="18"/>
      <c r="E25" s="11"/>
      <c r="F25" s="17"/>
      <c r="G25" s="20"/>
      <c r="H25" s="20"/>
      <c r="I25" s="20"/>
      <c r="J25" s="20"/>
      <c r="K25" s="20"/>
      <c r="L25" s="20"/>
      <c r="M25" s="10"/>
      <c r="N25" s="10"/>
      <c r="O25" s="10"/>
      <c r="P25" s="18"/>
    </row>
    <row r="26" ht="17" customHeight="1" spans="2:16" x14ac:dyDescent="0.25">
      <c r="B26" s="10"/>
      <c r="C26" s="10"/>
      <c r="D26" s="18"/>
      <c r="E26" s="11"/>
      <c r="F26" s="17"/>
      <c r="G26" s="20"/>
      <c r="H26" s="20"/>
      <c r="I26" s="20"/>
      <c r="J26" s="20"/>
      <c r="K26" s="20"/>
      <c r="L26" s="20"/>
      <c r="M26" s="10"/>
      <c r="N26" s="10"/>
      <c r="O26" s="10"/>
      <c r="P26" s="18"/>
    </row>
    <row r="27" ht="17" customHeight="1" spans="2:16" x14ac:dyDescent="0.25">
      <c r="B27" s="10"/>
      <c r="C27" s="10"/>
      <c r="D27" s="18"/>
      <c r="E27" s="11"/>
      <c r="F27" s="17"/>
      <c r="G27" s="20"/>
      <c r="H27" s="20"/>
      <c r="I27" s="20"/>
      <c r="J27" s="20"/>
      <c r="K27" s="20"/>
      <c r="L27" s="20"/>
      <c r="M27" s="10"/>
      <c r="N27" s="10"/>
      <c r="O27" s="10"/>
      <c r="P27" s="18"/>
    </row>
    <row r="28" ht="17" customHeight="1" spans="2:16" x14ac:dyDescent="0.25">
      <c r="B28" s="10"/>
      <c r="C28" s="10"/>
      <c r="D28" s="18"/>
      <c r="E28" s="11"/>
      <c r="F28" s="17"/>
      <c r="G28" s="20"/>
      <c r="H28" s="20"/>
      <c r="I28" s="20"/>
      <c r="J28" s="20"/>
      <c r="K28" s="20"/>
      <c r="L28" s="20"/>
      <c r="M28" s="10"/>
      <c r="N28" s="10"/>
      <c r="O28" s="10"/>
      <c r="P28" s="18"/>
    </row>
    <row r="29" ht="17" customHeight="1" spans="2:16" x14ac:dyDescent="0.25">
      <c r="B29" s="10"/>
      <c r="C29" s="10"/>
      <c r="D29" s="18"/>
      <c r="E29" s="11"/>
      <c r="F29" s="17"/>
      <c r="G29" s="20"/>
      <c r="H29" s="20"/>
      <c r="I29" s="20"/>
      <c r="J29" s="20"/>
      <c r="K29" s="20"/>
      <c r="L29" s="20"/>
      <c r="M29" s="10"/>
      <c r="N29" s="10"/>
      <c r="O29" s="10"/>
      <c r="P29" s="18"/>
    </row>
    <row r="30" ht="17" customHeight="1" spans="2:16" x14ac:dyDescent="0.25">
      <c r="B30" s="10"/>
      <c r="C30" s="10"/>
      <c r="D30" s="18"/>
      <c r="E30" s="11"/>
      <c r="F30" s="17"/>
      <c r="G30" s="20"/>
      <c r="H30" s="20"/>
      <c r="I30" s="20"/>
      <c r="J30" s="20"/>
      <c r="K30" s="20"/>
      <c r="L30" s="20"/>
      <c r="M30" s="10"/>
      <c r="N30" s="10"/>
      <c r="O30" s="10"/>
      <c r="P30" s="18"/>
    </row>
    <row r="31" spans="7:12" x14ac:dyDescent="0.25"/>
    <row r="32" spans="7:12" x14ac:dyDescent="0.25"/>
    <row r="33" spans="7:12" x14ac:dyDescent="0.25"/>
    <row r="34" spans="7:12" x14ac:dyDescent="0.25"/>
    <row r="35" spans="7:12" x14ac:dyDescent="0.25"/>
    <row r="36" spans="7:12" x14ac:dyDescent="0.25"/>
    <row r="37" spans="7:12" x14ac:dyDescent="0.25"/>
    <row r="38" spans="7:12" x14ac:dyDescent="0.25"/>
    <row r="39" spans="7:12" x14ac:dyDescent="0.25"/>
    <row r="40" spans="7:12" x14ac:dyDescent="0.25"/>
    <row r="41" spans="7:12" x14ac:dyDescent="0.25"/>
    <row r="42" spans="7:12" x14ac:dyDescent="0.25"/>
    <row r="43" spans="7:12" x14ac:dyDescent="0.25"/>
    <row r="44" spans="7:12" x14ac:dyDescent="0.25"/>
    <row r="45" spans="7:12" x14ac:dyDescent="0.25"/>
    <row r="46" spans="7:12" x14ac:dyDescent="0.25"/>
    <row r="47" spans="7:12" x14ac:dyDescent="0.25"/>
    <row r="48" spans="7:12" x14ac:dyDescent="0.25"/>
    <row r="49" spans="7:12" x14ac:dyDescent="0.25"/>
    <row r="50" spans="7:12" x14ac:dyDescent="0.25"/>
    <row r="51" spans="7:12" x14ac:dyDescent="0.25"/>
    <row r="52" spans="7:12" x14ac:dyDescent="0.25"/>
    <row r="53" spans="7:12" x14ac:dyDescent="0.25"/>
    <row r="54" spans="7:12" x14ac:dyDescent="0.25"/>
  </sheetData>
  <mergeCells count="3">
    <mergeCell ref="N1:P1"/>
    <mergeCell ref="B2:M2"/>
    <mergeCell ref="N2:P2"/>
  </mergeCells>
  <dataValidations count="2">
    <dataValidation type="list" allowBlank="1" sqref="G10:L54">
      <formula1>"TRUE,FALSE"</formula1>
    </dataValidation>
    <dataValidation type="list" allowBlank="1" sqref="G6:L54">
      <formula1>"TRUE,FALSE"</formula1>
    </dataValidation>
  </dataValidation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F3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40" customWidth="1"/>
    <col min="3" max="3" width="30" customWidth="1"/>
    <col min="4" max="6" width="12" customWidth="1"/>
  </cols>
  <sheetData>
    <row r="1" ht="34" customHeight="1" spans="2:6" x14ac:dyDescent="0.25">
      <c r="B1" s="1" t="s">
        <v>75</v>
      </c>
      <c r="D1" s="2" t="s">
        <v>1</v>
      </c>
      <c r="E1" s="2"/>
      <c r="F1" s="2"/>
    </row>
    <row r="2" ht="28" customHeight="1" spans="2:6" x14ac:dyDescent="0.25">
      <c r="B2" s="3" t="s">
        <v>42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24" customHeight="1" spans="2:3" x14ac:dyDescent="0.25">
      <c r="B5" s="6" t="s">
        <v>76</v>
      </c>
      <c r="C5" s="8" t="s">
        <v>77</v>
      </c>
    </row>
    <row r="6" ht="17" customHeight="1" spans="2:3" x14ac:dyDescent="0.25">
      <c r="B6" s="10" t="s">
        <v>78</v>
      </c>
      <c r="C6" s="15">
        <f>DATE(2026,10,18)</f>
        <v>46313</v>
      </c>
    </row>
    <row r="7" ht="17" customHeight="1" spans="2:3" x14ac:dyDescent="0.25">
      <c r="B7" s="10" t="s">
        <v>79</v>
      </c>
      <c r="C7" s="21">
        <f>0.04</f>
        <v>0.04</v>
      </c>
    </row>
    <row r="8" ht="17" customHeight="1" spans="2:3" x14ac:dyDescent="0.25">
      <c r="B8" s="10" t="s">
        <v>80</v>
      </c>
      <c r="C8" s="11">
        <v>14</v>
      </c>
    </row>
    <row r="9" ht="17" customHeight="1" spans="2:3" x14ac:dyDescent="0.25">
      <c r="B9" s="10" t="s">
        <v>81</v>
      </c>
      <c r="C9" s="14">
        <f>COUNTA(Compare!B6:B17)</f>
        <v>6</v>
      </c>
    </row>
    <row r="10" ht="17" customHeight="1" spans="2:3" x14ac:dyDescent="0.25">
      <c r="B10" s="10" t="s">
        <v>82</v>
      </c>
      <c r="C10" s="13">
        <f>IF(COUNT('Costs and Aid'!J6:J17)=0,"",MIN('Costs and Aid'!J6:J17))</f>
        <v>9100</v>
      </c>
    </row>
    <row r="11" ht="17" customHeight="1" spans="2:3" x14ac:dyDescent="0.25">
      <c r="B11" s="10" t="s">
        <v>83</v>
      </c>
      <c r="C11" s="14" t="str">
        <f>IFERROR(T(VLOOKUP(1,Compare!K6:P17,6,FALSE)),"")</f>
        <v>Pine Valley Community College</v>
      </c>
    </row>
    <row r="12" ht="17" customHeight="1" spans="2:3" x14ac:dyDescent="0.25">
      <c r="B12" s="10" t="s">
        <v>84</v>
      </c>
      <c r="C12" s="13">
        <f>IF(COUNT('Costs and Aid'!J6:J17)=0,"",MAX('Costs and Aid'!J6:J17))</f>
        <v>61600</v>
      </c>
    </row>
    <row r="13" ht="17" customHeight="1" spans="2:3" x14ac:dyDescent="0.25">
      <c r="B13" s="10" t="s">
        <v>85</v>
      </c>
      <c r="C13" s="13">
        <f>IF(COUNT('Costs and Aid'!J6:J17)=0,"",AVERAGE('Costs and Aid'!J6:J17))</f>
        <v>29083.333333333332</v>
      </c>
    </row>
    <row r="14" ht="17" customHeight="1" spans="2:3" x14ac:dyDescent="0.25">
      <c r="B14" s="10" t="s">
        <v>86</v>
      </c>
      <c r="C14" s="14">
        <f>COUNTIF(Applications!L6:L17,TRUE)</f>
        <v>2</v>
      </c>
    </row>
    <row r="15" ht="17" customHeight="1" spans="2:3" x14ac:dyDescent="0.25">
      <c r="B15" s="10" t="s">
        <v>87</v>
      </c>
      <c r="C15" s="14">
        <f>COUNTIF(Applications!M6:M17,"Accepted")</f>
        <v>1</v>
      </c>
    </row>
    <row r="16" ht="17" customHeight="1" spans="2:3" x14ac:dyDescent="0.25">
      <c r="B16" s="10" t="s">
        <v>88</v>
      </c>
      <c r="C16" s="14">
        <f>COUNTIF(Applications!N6:N17,"Due soon")</f>
        <v>1</v>
      </c>
    </row>
    <row r="17" ht="17" customHeight="1" spans="2:3" x14ac:dyDescent="0.25">
      <c r="B17" s="10" t="s">
        <v>89</v>
      </c>
      <c r="C17" s="15">
        <f>IF(COUNT(Applications!P6:P17)=0,"",MIN(Applications!P6:P17))</f>
        <v>46327</v>
      </c>
    </row>
    <row r="18" ht="17" customHeight="1" spans="2:3" x14ac:dyDescent="0.25">
      <c r="B18" s="10" t="s">
        <v>90</v>
      </c>
      <c r="C18" s="13">
        <f>SUM(Applications!F6:F17)</f>
        <v>265</v>
      </c>
    </row>
    <row r="19" ht="17" customHeight="1" spans="2:3" x14ac:dyDescent="0.25">
      <c r="B19" s="10"/>
      <c r="C19" s="11"/>
    </row>
    <row r="20" ht="17" customHeight="1" spans="2:3" x14ac:dyDescent="0.25">
      <c r="B20" s="10"/>
      <c r="C20" s="11"/>
    </row>
    <row r="21" ht="17" customHeight="1" spans="2:3" x14ac:dyDescent="0.25">
      <c r="B21" s="10"/>
      <c r="C21" s="11"/>
    </row>
    <row r="22" ht="17" customHeight="1" spans="2:3" x14ac:dyDescent="0.25">
      <c r="B22" s="10"/>
      <c r="C22" s="11"/>
    </row>
    <row r="23" ht="17" customHeight="1" spans="2:3" x14ac:dyDescent="0.25">
      <c r="B23" s="10"/>
      <c r="C23" s="11"/>
    </row>
    <row r="24" ht="17" customHeight="1" spans="2:3" x14ac:dyDescent="0.25">
      <c r="B24" s="10"/>
      <c r="C24" s="11"/>
    </row>
    <row r="25" ht="17" customHeight="1" spans="2:3" x14ac:dyDescent="0.25">
      <c r="B25" s="10"/>
      <c r="C25" s="11"/>
    </row>
    <row r="26" ht="17" customHeight="1" spans="2:3" x14ac:dyDescent="0.25">
      <c r="B26" s="10"/>
      <c r="C26" s="11"/>
    </row>
    <row r="27" ht="17" customHeight="1" spans="2:3" x14ac:dyDescent="0.25">
      <c r="B27" s="10"/>
      <c r="C27" s="11"/>
    </row>
    <row r="28" ht="17" customHeight="1" spans="2:3" x14ac:dyDescent="0.25">
      <c r="B28" s="10"/>
      <c r="C28" s="11"/>
    </row>
    <row r="29" ht="17" customHeight="1" spans="2:3" x14ac:dyDescent="0.25">
      <c r="B29" s="10"/>
      <c r="C29" s="11"/>
    </row>
    <row r="30" ht="17" customHeight="1" spans="2:3" x14ac:dyDescent="0.25">
      <c r="B30" s="10"/>
      <c r="C30" s="11"/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Compare</vt:lpstr>
      <vt:lpstr>Costs and Aid</vt:lpstr>
      <vt:lpstr>Applications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rowsandcells.com</dc:creator>
  <dc:title>College Comparison</dc:title>
  <dc:subject/>
  <dc:description/>
  <cp:keywords/>
  <cp:category/>
  <cp:lastModifiedBy>Unknown</cp:lastModifiedBy>
  <dcterms:created xsi:type="dcterms:W3CDTF">2026-10-19T11:58:10Z</dcterms:created>
  <dcterms:modified xsi:type="dcterms:W3CDTF">2026-10-19T11:58:10Z</dcterms:modified>
</cp:coreProperties>
</file>