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ision Log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<sst xmlns="http://schemas.openxmlformats.org/spreadsheetml/2006/main" count="162" uniqueCount="112">
  <si>
    <t>ID</t>
  </si>
  <si>
    <t>Date</t>
  </si>
  <si>
    <t>Area</t>
  </si>
  <si>
    <t>Decision needed</t>
  </si>
  <si>
    <t>Options considered</t>
  </si>
  <si>
    <t>Decision</t>
  </si>
  <si>
    <t>Why</t>
  </si>
  <si>
    <t>Decided by</t>
  </si>
  <si>
    <t>Consulted</t>
  </si>
  <si>
    <t>Impact</t>
  </si>
  <si>
    <t>Status</t>
  </si>
  <si>
    <t>Review on</t>
  </si>
  <si>
    <t>Review flag</t>
  </si>
  <si>
    <t>Days to review</t>
  </si>
  <si>
    <t>D-01</t>
  </si>
  <si>
    <t>Operations</t>
  </si>
  <si>
    <t>Which shipping carrier do we use for US orders?</t>
  </si>
  <si>
    <t>USPS Ground Advantage; UPS Ground; a 3PL</t>
  </si>
  <si>
    <t>USPS Ground Advantage for orders under 2 lb, UPS for the rest</t>
  </si>
  <si>
    <t>Cheapest for our small parcels. UPS is faster for heavy boxes.</t>
  </si>
  <si>
    <t>Nina Brooks</t>
  </si>
  <si>
    <t>Carlos, Mei</t>
  </si>
  <si>
    <t>High</t>
  </si>
  <si>
    <t>Decided</t>
  </si>
  <si>
    <t>D-02</t>
  </si>
  <si>
    <t>Pricing</t>
  </si>
  <si>
    <t>Do we offer free shipping?</t>
  </si>
  <si>
    <t>Never; always; over a minimum order</t>
  </si>
  <si>
    <t>Free shipping on orders over $50</t>
  </si>
  <si>
    <t>Average order is $38. A $50 bar should lift basket size.</t>
  </si>
  <si>
    <t>Mei</t>
  </si>
  <si>
    <t>D-03</t>
  </si>
  <si>
    <t>Tools</t>
  </si>
  <si>
    <t>Which email marketing tool do we use?</t>
  </si>
  <si>
    <t>Mailchimp; Klaviyo; Shopify Email</t>
  </si>
  <si>
    <t>Klaviyo</t>
  </si>
  <si>
    <t>Better product-based flows. Free up to our list size.</t>
  </si>
  <si>
    <t>Mei Tanaka</t>
  </si>
  <si>
    <t>Nina</t>
  </si>
  <si>
    <t>Medium</t>
  </si>
  <si>
    <t>D-04</t>
  </si>
  <si>
    <t>Product</t>
  </si>
  <si>
    <t>Do we add a gift-wrap option?</t>
  </si>
  <si>
    <t>No; free wrap; paid wrap at $4</t>
  </si>
  <si>
    <t>Paid gift wrap at $4, holiday season only</t>
  </si>
  <si>
    <t>Customers asked for it. Paid keeps packing time covered.</t>
  </si>
  <si>
    <t>Carlos Diaz</t>
  </si>
  <si>
    <t>Nina, packing team</t>
  </si>
  <si>
    <t>Low</t>
  </si>
  <si>
    <t>D-05</t>
  </si>
  <si>
    <t>People</t>
  </si>
  <si>
    <t>How do we cover the holiday rush?</t>
  </si>
  <si>
    <t>Overtime; two seasonal packers; a 3PL for December</t>
  </si>
  <si>
    <t>Hire two seasonal packers, Nov 15 to Jan 5</t>
  </si>
  <si>
    <t>Overtime burned people out last year. A 3PL costs more per order.</t>
  </si>
  <si>
    <t>Carlos</t>
  </si>
  <si>
    <t>D-06</t>
  </si>
  <si>
    <t>Marketing</t>
  </si>
  <si>
    <t>Do we keep running Facebook ads?</t>
  </si>
  <si>
    <t>Keep; pause; move budget to influencer posts</t>
  </si>
  <si>
    <t>Pause Facebook ads for 60 days and test 3 influencer posts</t>
  </si>
  <si>
    <t>Cost per sale doubled since June.</t>
  </si>
  <si>
    <t>D-07</t>
  </si>
  <si>
    <t>Do we stock the 16 oz candle size?</t>
  </si>
  <si>
    <t>Yes; no; pre-orders only</t>
  </si>
  <si>
    <t>Pre-orders only for the first batch</t>
  </si>
  <si>
    <t>Tests demand without tying up cash in stock.</t>
  </si>
  <si>
    <t>Replaced</t>
  </si>
  <si>
    <t>D-08</t>
  </si>
  <si>
    <t>Do we raise prices on the 8 oz candles?</t>
  </si>
  <si>
    <t>Hold at $22; $24; $25</t>
  </si>
  <si>
    <t>Raise to $24 on October 1</t>
  </si>
  <si>
    <t>Wax and jar costs went up 11%. $24 keeps us under the main competitor.</t>
  </si>
  <si>
    <t>D-09</t>
  </si>
  <si>
    <t>Do we stock the 16 oz candle size? (second look)</t>
  </si>
  <si>
    <t>Pre-orders only; stock 200 units</t>
  </si>
  <si>
    <t>Stock 200 units</t>
  </si>
  <si>
    <t>Pre-orders sold out in 4 days. Replaces D-07.</t>
  </si>
  <si>
    <t>D-10</t>
  </si>
  <si>
    <t>Which returns policy do we use?</t>
  </si>
  <si>
    <t>14 days; 30 days; 30 days with free return labels</t>
  </si>
  <si>
    <t>30 days, customer pays return shipping</t>
  </si>
  <si>
    <t>Matches most shops our size. Free labels cost too much.</t>
  </si>
  <si>
    <t>D-11</t>
  </si>
  <si>
    <t>Do we move bookkeeping to an accountant?</t>
  </si>
  <si>
    <t>Keep doing it in-house; hire a bookkeeper; accountant monthly</t>
  </si>
  <si>
    <t>Hire a part-time bookkeeper from January</t>
  </si>
  <si>
    <t>Month-end takes Nina 2 days. A bookkeeper is cheaper than her time.</t>
  </si>
  <si>
    <t>Our accountant</t>
  </si>
  <si>
    <t>D-12</t>
  </si>
  <si>
    <t>Do we run a Black Friday sale?</t>
  </si>
  <si>
    <t>No sale; 20% off sitewide; free gift over $60</t>
  </si>
  <si>
    <t>Waiting on margin numbers</t>
  </si>
  <si>
    <t>Need to know margin after the price change first.</t>
  </si>
  <si>
    <t>Nina, Carlos</t>
  </si>
  <si>
    <t>Proposed</t>
  </si>
  <si>
    <t>D-13</t>
  </si>
  <si>
    <t>Do we offer local pickup?</t>
  </si>
  <si>
    <t>No; pickup from the studio on Saturdays</t>
  </si>
  <si>
    <t>Waiting on the landlord's answer</t>
  </si>
  <si>
    <t>Saves shipping for local buyers. Studio lease may not allow it.</t>
  </si>
  <si>
    <t>Item</t>
  </si>
  <si>
    <t>Count</t>
  </si>
  <si>
    <t>Today's date</t>
  </si>
  <si>
    <t>Decisions logged</t>
  </si>
  <si>
    <t>Still to decide (Proposed)</t>
  </si>
  <si>
    <t>Reversed or replaced</t>
  </si>
  <si>
    <t>Due for review now</t>
  </si>
  <si>
    <t>Review in the next 30 days</t>
  </si>
  <si>
    <t>High-impact decisions</t>
  </si>
  <si>
    <t>Decisions by area</t>
  </si>
  <si>
    <t>Decisions by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</si>
</sst>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mmmm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N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3" customWidth="1"/>
    <col min="3" max="3" width="12" customWidth="1"/>
    <col min="4" max="4" width="40" customWidth="1"/>
    <col min="5" max="5" width="42" customWidth="1"/>
    <col min="6" max="6" width="40" customWidth="1"/>
    <col min="7" max="7" width="46" customWidth="1"/>
    <col min="8" max="8" width="15" customWidth="1"/>
    <col min="9" max="9" width="18" customWidth="1"/>
    <col min="11" max="11" width="11" customWidth="1"/>
    <col min="12" max="12" width="13" customWidth="1"/>
    <col min="13" max="13" width="17" customWidth="1"/>
    <col min="14" max="14" width="10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s="2">
        <v>46217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s="2">
        <v>46309</v>
      </c>
      <c r="M2" t="str">
        <f>IF(ISBLANK(D2),"",IF(K2="Proposed","Needs a decision",IF(OR(K2="Reversed",K2="Replaced"),"No review",IF(ISBLANK(L2),"No review set",IF(L2&lt;=Summary!$B$2,"Review now",IF(L2-Summary!$B$2&lt;=30,"Review soon","Later"))))))</f>
        <v>Review now</v>
      </c>
      <c r="N2" s="3">
        <f>IF(OR(ISBLANK(D2),ISBLANK(L2)),"",L2-Summary!$B$2)</f>
        <v>-23</v>
      </c>
    </row>
    <row r="3" spans="1:14" x14ac:dyDescent="0.25">
      <c r="A3" t="s">
        <v>24</v>
      </c>
      <c r="B3" s="2">
        <v>46231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20</v>
      </c>
      <c r="I3" t="s">
        <v>30</v>
      </c>
      <c r="J3" t="s">
        <v>22</v>
      </c>
      <c r="K3" t="s">
        <v>23</v>
      </c>
      <c r="L3" s="2">
        <v>46327</v>
      </c>
      <c r="M3" t="str">
        <f>IF(ISBLANK(D3),"",IF(K3="Proposed","Needs a decision",IF(OR(K3="Reversed",K3="Replaced"),"No review",IF(ISBLANK(L3),"No review set",IF(L3&lt;=Summary!$B$2,"Review now",IF(L3-Summary!$B$2&lt;=30,"Review soon","Later"))))))</f>
        <v>Review now</v>
      </c>
      <c r="N3" s="3">
        <f>IF(OR(ISBLANK(D3),ISBLANK(L3)),"",L3-Summary!$B$2)</f>
        <v>-5</v>
      </c>
    </row>
    <row r="4" spans="1:14" x14ac:dyDescent="0.25">
      <c r="A4" t="s">
        <v>31</v>
      </c>
      <c r="B4" s="2">
        <v>46238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23</v>
      </c>
      <c r="L4" s="2">
        <v>46419</v>
      </c>
      <c r="M4" t="str">
        <f>IF(ISBLANK(D4),"",IF(K4="Proposed","Needs a decision",IF(OR(K4="Reversed",K4="Replaced"),"No review",IF(ISBLANK(L4),"No review set",IF(L4&lt;=Summary!$B$2,"Review now",IF(L4-Summary!$B$2&lt;=30,"Review soon","Later"))))))</f>
        <v>Later</v>
      </c>
      <c r="N4" s="3">
        <f>IF(OR(ISBLANK(D4),ISBLANK(L4)),"",L4-Summary!$B$2)</f>
        <v>87</v>
      </c>
    </row>
    <row r="5" spans="1:14" x14ac:dyDescent="0.25">
      <c r="A5" t="s">
        <v>40</v>
      </c>
      <c r="B5" s="2">
        <v>46252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23</v>
      </c>
      <c r="L5" s="2">
        <v>46402</v>
      </c>
      <c r="M5" t="str">
        <f>IF(ISBLANK(D5),"",IF(K5="Proposed","Needs a decision",IF(OR(K5="Reversed",K5="Replaced"),"No review",IF(ISBLANK(L5),"No review set",IF(L5&lt;=Summary!$B$2,"Review now",IF(L5-Summary!$B$2&lt;=30,"Review soon","Later"))))))</f>
        <v>Later</v>
      </c>
      <c r="N5" s="3">
        <f>IF(OR(ISBLANK(D5),ISBLANK(L5)),"",L5-Summary!$B$2)</f>
        <v>70</v>
      </c>
    </row>
    <row r="6" spans="1:14" x14ac:dyDescent="0.25">
      <c r="A6" t="s">
        <v>49</v>
      </c>
      <c r="B6" s="2">
        <v>46259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20</v>
      </c>
      <c r="I6" t="s">
        <v>55</v>
      </c>
      <c r="J6" t="s">
        <v>39</v>
      </c>
      <c r="K6" t="s">
        <v>23</v>
      </c>
      <c r="L6" s="2">
        <v>46397</v>
      </c>
      <c r="M6" t="str">
        <f>IF(ISBLANK(D6),"",IF(K6="Proposed","Needs a decision",IF(OR(K6="Reversed",K6="Replaced"),"No review",IF(ISBLANK(L6),"No review set",IF(L6&lt;=Summary!$B$2,"Review now",IF(L6-Summary!$B$2&lt;=30,"Review soon","Later"))))))</f>
        <v>Later</v>
      </c>
      <c r="N6" s="3">
        <f>IF(OR(ISBLANK(D6),ISBLANK(L6)),"",L6-Summary!$B$2)</f>
        <v>65</v>
      </c>
    </row>
    <row r="7" spans="1:14" x14ac:dyDescent="0.25">
      <c r="A7" t="s">
        <v>56</v>
      </c>
      <c r="B7" s="2">
        <v>46273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37</v>
      </c>
      <c r="I7" t="s">
        <v>38</v>
      </c>
      <c r="J7" t="s">
        <v>39</v>
      </c>
      <c r="K7" t="s">
        <v>23</v>
      </c>
      <c r="L7" s="2">
        <v>46333</v>
      </c>
      <c r="M7" t="str">
        <f>IF(ISBLANK(D7),"",IF(K7="Proposed","Needs a decision",IF(OR(K7="Reversed",K7="Replaced"),"No review",IF(ISBLANK(L7),"No review set",IF(L7&lt;=Summary!$B$2,"Review now",IF(L7-Summary!$B$2&lt;=30,"Review soon","Later"))))))</f>
        <v>Review soon</v>
      </c>
      <c r="N7" s="3">
        <f>IF(OR(ISBLANK(D7),ISBLANK(L7)),"",L7-Summary!$B$2)</f>
        <v>1</v>
      </c>
    </row>
    <row r="8" spans="1:14" x14ac:dyDescent="0.25">
      <c r="A8" t="s">
        <v>62</v>
      </c>
      <c r="B8" s="2">
        <v>46280</v>
      </c>
      <c r="C8" t="s">
        <v>41</v>
      </c>
      <c r="D8" t="s">
        <v>63</v>
      </c>
      <c r="E8" t="s">
        <v>64</v>
      </c>
      <c r="F8" t="s">
        <v>65</v>
      </c>
      <c r="G8" t="s">
        <v>66</v>
      </c>
      <c r="H8" t="s">
        <v>46</v>
      </c>
      <c r="I8" t="s">
        <v>30</v>
      </c>
      <c r="J8" t="s">
        <v>39</v>
      </c>
      <c r="K8" t="s">
        <v>67</v>
      </c>
      <c r="L8" s="2"/>
      <c r="M8" t="str">
        <f>IF(ISBLANK(D8),"",IF(K8="Proposed","Needs a decision",IF(OR(K8="Reversed",K8="Replaced"),"No review",IF(ISBLANK(L8),"No review set",IF(L8&lt;=Summary!$B$2,"Review now",IF(L8-Summary!$B$2&lt;=30,"Review soon","Later"))))))</f>
        <v>No review</v>
      </c>
      <c r="N8" s="3" t="str">
        <f>IF(OR(ISBLANK(D8),ISBLANK(L8)),"",L8-Summary!$B$2)</f>
        <v/>
      </c>
    </row>
    <row r="9" spans="1:14" x14ac:dyDescent="0.25">
      <c r="A9" t="s">
        <v>68</v>
      </c>
      <c r="B9" s="2">
        <v>46294</v>
      </c>
      <c r="C9" t="s">
        <v>25</v>
      </c>
      <c r="D9" t="s">
        <v>69</v>
      </c>
      <c r="E9" t="s">
        <v>70</v>
      </c>
      <c r="F9" t="s">
        <v>71</v>
      </c>
      <c r="G9" t="s">
        <v>72</v>
      </c>
      <c r="H9" t="s">
        <v>20</v>
      </c>
      <c r="I9" t="s">
        <v>21</v>
      </c>
      <c r="J9" t="s">
        <v>22</v>
      </c>
      <c r="K9" t="s">
        <v>23</v>
      </c>
      <c r="L9" s="2">
        <v>46387</v>
      </c>
      <c r="M9" t="str">
        <f>IF(ISBLANK(D9),"",IF(K9="Proposed","Needs a decision",IF(OR(K9="Reversed",K9="Replaced"),"No review",IF(ISBLANK(L9),"No review set",IF(L9&lt;=Summary!$B$2,"Review now",IF(L9-Summary!$B$2&lt;=30,"Review soon","Later"))))))</f>
        <v>Later</v>
      </c>
      <c r="N9" s="3">
        <f>IF(OR(ISBLANK(D9),ISBLANK(L9)),"",L9-Summary!$B$2)</f>
        <v>55</v>
      </c>
    </row>
    <row r="10" spans="1:14" x14ac:dyDescent="0.25">
      <c r="A10" t="s">
        <v>73</v>
      </c>
      <c r="B10" s="2">
        <v>46301</v>
      </c>
      <c r="C10" t="s">
        <v>41</v>
      </c>
      <c r="D10" t="s">
        <v>74</v>
      </c>
      <c r="E10" t="s">
        <v>75</v>
      </c>
      <c r="F10" t="s">
        <v>76</v>
      </c>
      <c r="G10" t="s">
        <v>77</v>
      </c>
      <c r="H10" t="s">
        <v>46</v>
      </c>
      <c r="I10" t="s">
        <v>38</v>
      </c>
      <c r="J10" t="s">
        <v>39</v>
      </c>
      <c r="K10" t="s">
        <v>23</v>
      </c>
      <c r="L10" s="2">
        <v>46357</v>
      </c>
      <c r="M10" t="str">
        <f>IF(ISBLANK(D10),"",IF(K10="Proposed","Needs a decision",IF(OR(K10="Reversed",K10="Replaced"),"No review",IF(ISBLANK(L10),"No review set",IF(L10&lt;=Summary!$B$2,"Review now",IF(L10-Summary!$B$2&lt;=30,"Review soon","Later"))))))</f>
        <v>Review soon</v>
      </c>
      <c r="N10" s="3">
        <f>IF(OR(ISBLANK(D10),ISBLANK(L10)),"",L10-Summary!$B$2)</f>
        <v>25</v>
      </c>
    </row>
    <row r="11" spans="1:14" x14ac:dyDescent="0.25">
      <c r="A11" t="s">
        <v>78</v>
      </c>
      <c r="B11" s="2">
        <v>46308</v>
      </c>
      <c r="C11" t="s">
        <v>15</v>
      </c>
      <c r="D11" t="s">
        <v>79</v>
      </c>
      <c r="E11" t="s">
        <v>80</v>
      </c>
      <c r="F11" t="s">
        <v>81</v>
      </c>
      <c r="G11" t="s">
        <v>82</v>
      </c>
      <c r="H11" t="s">
        <v>20</v>
      </c>
      <c r="I11" t="s">
        <v>55</v>
      </c>
      <c r="J11" t="s">
        <v>39</v>
      </c>
      <c r="K11" t="s">
        <v>23</v>
      </c>
      <c r="L11" s="2">
        <v>46490</v>
      </c>
      <c r="M11" t="str">
        <f>IF(ISBLANK(D11),"",IF(K11="Proposed","Needs a decision",IF(OR(K11="Reversed",K11="Replaced"),"No review",IF(ISBLANK(L11),"No review set",IF(L11&lt;=Summary!$B$2,"Review now",IF(L11-Summary!$B$2&lt;=30,"Review soon","Later"))))))</f>
        <v>Later</v>
      </c>
      <c r="N11" s="3">
        <f>IF(OR(ISBLANK(D11),ISBLANK(L11)),"",L11-Summary!$B$2)</f>
        <v>158</v>
      </c>
    </row>
    <row r="12" spans="1:14" x14ac:dyDescent="0.25">
      <c r="A12" t="s">
        <v>83</v>
      </c>
      <c r="B12" s="2">
        <v>46322</v>
      </c>
      <c r="C12" t="s">
        <v>32</v>
      </c>
      <c r="D12" t="s">
        <v>84</v>
      </c>
      <c r="E12" t="s">
        <v>85</v>
      </c>
      <c r="F12" t="s">
        <v>86</v>
      </c>
      <c r="G12" t="s">
        <v>87</v>
      </c>
      <c r="H12" t="s">
        <v>20</v>
      </c>
      <c r="I12" t="s">
        <v>88</v>
      </c>
      <c r="J12" t="s">
        <v>39</v>
      </c>
      <c r="K12" t="s">
        <v>23</v>
      </c>
      <c r="L12" s="2">
        <v>46477</v>
      </c>
      <c r="M12" t="str">
        <f>IF(ISBLANK(D12),"",IF(K12="Proposed","Needs a decision",IF(OR(K12="Reversed",K12="Replaced"),"No review",IF(ISBLANK(L12),"No review set",IF(L12&lt;=Summary!$B$2,"Review now",IF(L12-Summary!$B$2&lt;=30,"Review soon","Later"))))))</f>
        <v>Later</v>
      </c>
      <c r="N12" s="3">
        <f>IF(OR(ISBLANK(D12),ISBLANK(L12)),"",L12-Summary!$B$2)</f>
        <v>145</v>
      </c>
    </row>
    <row r="13" spans="1:14" x14ac:dyDescent="0.25">
      <c r="A13" t="s">
        <v>89</v>
      </c>
      <c r="B13" s="2">
        <v>46329</v>
      </c>
      <c r="C13" t="s">
        <v>57</v>
      </c>
      <c r="D13" t="s">
        <v>90</v>
      </c>
      <c r="E13" t="s">
        <v>91</v>
      </c>
      <c r="F13" t="s">
        <v>92</v>
      </c>
      <c r="G13" t="s">
        <v>93</v>
      </c>
      <c r="H13" t="s">
        <v>37</v>
      </c>
      <c r="I13" t="s">
        <v>94</v>
      </c>
      <c r="J13" t="s">
        <v>22</v>
      </c>
      <c r="K13" t="s">
        <v>95</v>
      </c>
      <c r="L13" s="2">
        <v>46336</v>
      </c>
      <c r="M13" t="str">
        <f>IF(ISBLANK(D13),"",IF(K13="Proposed","Needs a decision",IF(OR(K13="Reversed",K13="Replaced"),"No review",IF(ISBLANK(L13),"No review set",IF(L13&lt;=Summary!$B$2,"Review now",IF(L13-Summary!$B$2&lt;=30,"Review soon","Later"))))))</f>
        <v>Needs a decision</v>
      </c>
      <c r="N13" s="3">
        <f>IF(OR(ISBLANK(D13),ISBLANK(L13)),"",L13-Summary!$B$2)</f>
        <v>4</v>
      </c>
    </row>
    <row r="14" spans="1:14" x14ac:dyDescent="0.25">
      <c r="A14" t="s">
        <v>96</v>
      </c>
      <c r="B14" s="2">
        <v>46330</v>
      </c>
      <c r="C14" t="s">
        <v>15</v>
      </c>
      <c r="D14" t="s">
        <v>97</v>
      </c>
      <c r="E14" t="s">
        <v>98</v>
      </c>
      <c r="F14" t="s">
        <v>99</v>
      </c>
      <c r="G14" t="s">
        <v>100</v>
      </c>
      <c r="H14" t="s">
        <v>20</v>
      </c>
      <c r="I14" t="s">
        <v>55</v>
      </c>
      <c r="J14" t="s">
        <v>48</v>
      </c>
      <c r="K14" t="s">
        <v>95</v>
      </c>
      <c r="L14" s="2">
        <v>46346</v>
      </c>
      <c r="M14" t="str">
        <f>IF(ISBLANK(D14),"",IF(K14="Proposed","Needs a decision",IF(OR(K14="Reversed",K14="Replaced"),"No review",IF(ISBLANK(L14),"No review set",IF(L14&lt;=Summary!$B$2,"Review now",IF(L14-Summary!$B$2&lt;=30,"Review soon","Later"))))))</f>
        <v>Needs a decision</v>
      </c>
      <c r="N14" s="3">
        <f>IF(OR(ISBLANK(D14),ISBLANK(L14)),"",L14-Summary!$B$2)</f>
        <v>14</v>
      </c>
    </row>
    <row r="15" spans="1:14" x14ac:dyDescent="0.25">
      <c r="B15" s="2"/>
      <c r="L15" s="2"/>
      <c r="M15" t="str">
        <f>IF(ISBLANK(D15),"",IF(K15="Proposed","Needs a decision",IF(OR(K15="Reversed",K15="Replaced"),"No review",IF(ISBLANK(L15),"No review set",IF(L15&lt;=Summary!$B$2,"Review now",IF(L15-Summary!$B$2&lt;=30,"Review soon","Later"))))))</f>
        <v/>
      </c>
      <c r="N15" s="3" t="str">
        <f>IF(OR(ISBLANK(D15),ISBLANK(L15)),"",L15-Summary!$B$2)</f>
        <v/>
      </c>
    </row>
    <row r="16" spans="1:14" x14ac:dyDescent="0.25">
      <c r="B16" s="2"/>
      <c r="L16" s="2"/>
      <c r="M16" t="str">
        <f>IF(ISBLANK(D16),"",IF(K16="Proposed","Needs a decision",IF(OR(K16="Reversed",K16="Replaced"),"No review",IF(ISBLANK(L16),"No review set",IF(L16&lt;=Summary!$B$2,"Review now",IF(L16-Summary!$B$2&lt;=30,"Review soon","Later"))))))</f>
        <v/>
      </c>
      <c r="N16" s="3" t="str">
        <f>IF(OR(ISBLANK(D16),ISBLANK(L16)),"",L16-Summary!$B$2)</f>
        <v/>
      </c>
    </row>
    <row r="17" spans="1:14" x14ac:dyDescent="0.25">
      <c r="B17" s="2"/>
      <c r="L17" s="2"/>
      <c r="M17" t="str">
        <f>IF(ISBLANK(D17),"",IF(K17="Proposed","Needs a decision",IF(OR(K17="Reversed",K17="Replaced"),"No review",IF(ISBLANK(L17),"No review set",IF(L17&lt;=Summary!$B$2,"Review now",IF(L17-Summary!$B$2&lt;=30,"Review soon","Later"))))))</f>
        <v/>
      </c>
      <c r="N17" s="3" t="str">
        <f>IF(OR(ISBLANK(D17),ISBLANK(L17)),"",L17-Summary!$B$2)</f>
        <v/>
      </c>
    </row>
    <row r="18" spans="1:14" x14ac:dyDescent="0.25">
      <c r="B18" s="2"/>
      <c r="L18" s="2"/>
      <c r="M18" t="str">
        <f>IF(ISBLANK(D18),"",IF(K18="Proposed","Needs a decision",IF(OR(K18="Reversed",K18="Replaced"),"No review",IF(ISBLANK(L18),"No review set",IF(L18&lt;=Summary!$B$2,"Review now",IF(L18-Summary!$B$2&lt;=30,"Review soon","Later"))))))</f>
        <v/>
      </c>
      <c r="N18" s="3" t="str">
        <f>IF(OR(ISBLANK(D18),ISBLANK(L18)),"",L18-Summary!$B$2)</f>
        <v/>
      </c>
    </row>
    <row r="19" spans="1:14" x14ac:dyDescent="0.25">
      <c r="B19" s="2"/>
      <c r="L19" s="2"/>
      <c r="M19" t="str">
        <f>IF(ISBLANK(D19),"",IF(K19="Proposed","Needs a decision",IF(OR(K19="Reversed",K19="Replaced"),"No review",IF(ISBLANK(L19),"No review set",IF(L19&lt;=Summary!$B$2,"Review now",IF(L19-Summary!$B$2&lt;=30,"Review soon","Later"))))))</f>
        <v/>
      </c>
      <c r="N19" s="3" t="str">
        <f>IF(OR(ISBLANK(D19),ISBLANK(L19)),"",L19-Summary!$B$2)</f>
        <v/>
      </c>
    </row>
    <row r="20" spans="1:14" x14ac:dyDescent="0.25">
      <c r="B20" s="2"/>
      <c r="L20" s="2"/>
      <c r="M20" t="str">
        <f>IF(ISBLANK(D20),"",IF(K20="Proposed","Needs a decision",IF(OR(K20="Reversed",K20="Replaced"),"No review",IF(ISBLANK(L20),"No review set",IF(L20&lt;=Summary!$B$2,"Review now",IF(L20-Summary!$B$2&lt;=30,"Review soon","Later"))))))</f>
        <v/>
      </c>
      <c r="N20" s="3" t="str">
        <f>IF(OR(ISBLANK(D20),ISBLANK(L20)),"",L20-Summary!$B$2)</f>
        <v/>
      </c>
    </row>
    <row r="21" spans="1:14" x14ac:dyDescent="0.25">
      <c r="B21" s="2"/>
      <c r="L21" s="2"/>
      <c r="M21" t="str">
        <f>IF(ISBLANK(D21),"",IF(K21="Proposed","Needs a decision",IF(OR(K21="Reversed",K21="Replaced"),"No review",IF(ISBLANK(L21),"No review set",IF(L21&lt;=Summary!$B$2,"Review now",IF(L21-Summary!$B$2&lt;=30,"Review soon","Later"))))))</f>
        <v/>
      </c>
      <c r="N21" s="3" t="str">
        <f>IF(OR(ISBLANK(D21),ISBLANK(L21)),"",L21-Summary!$B$2)</f>
        <v/>
      </c>
    </row>
    <row r="22" spans="1:14" x14ac:dyDescent="0.25">
      <c r="B22" s="2"/>
      <c r="L22" s="2"/>
      <c r="M22" t="str">
        <f>IF(ISBLANK(D22),"",IF(K22="Proposed","Needs a decision",IF(OR(K22="Reversed",K22="Replaced"),"No review",IF(ISBLANK(L22),"No review set",IF(L22&lt;=Summary!$B$2,"Review now",IF(L22-Summary!$B$2&lt;=30,"Review soon","Later"))))))</f>
        <v/>
      </c>
      <c r="N22" s="3" t="str">
        <f>IF(OR(ISBLANK(D22),ISBLANK(L22)),"",L22-Summary!$B$2)</f>
        <v/>
      </c>
    </row>
    <row r="23" spans="1:14" x14ac:dyDescent="0.25">
      <c r="B23" s="2"/>
      <c r="L23" s="2"/>
      <c r="M23" t="str">
        <f>IF(ISBLANK(D23),"",IF(K23="Proposed","Needs a decision",IF(OR(K23="Reversed",K23="Replaced"),"No review",IF(ISBLANK(L23),"No review set",IF(L23&lt;=Summary!$B$2,"Review now",IF(L23-Summary!$B$2&lt;=30,"Review soon","Later"))))))</f>
        <v/>
      </c>
      <c r="N23" s="3" t="str">
        <f>IF(OR(ISBLANK(D23),ISBLANK(L23)),"",L23-Summary!$B$2)</f>
        <v/>
      </c>
    </row>
    <row r="24" spans="1:14" x14ac:dyDescent="0.25">
      <c r="B24" s="2"/>
      <c r="L24" s="2"/>
      <c r="M24" t="str">
        <f>IF(ISBLANK(D24),"",IF(K24="Proposed","Needs a decision",IF(OR(K24="Reversed",K24="Replaced"),"No review",IF(ISBLANK(L24),"No review set",IF(L24&lt;=Summary!$B$2,"Review now",IF(L24-Summary!$B$2&lt;=30,"Review soon","Later"))))))</f>
        <v/>
      </c>
      <c r="N24" s="3" t="str">
        <f>IF(OR(ISBLANK(D24),ISBLANK(L24)),"",L24-Summary!$B$2)</f>
        <v/>
      </c>
    </row>
    <row r="25" spans="1:14" x14ac:dyDescent="0.25">
      <c r="B25" s="2"/>
      <c r="L25" s="2"/>
      <c r="M25" t="str">
        <f>IF(ISBLANK(D25),"",IF(K25="Proposed","Needs a decision",IF(OR(K25="Reversed",K25="Replaced"),"No review",IF(ISBLANK(L25),"No review set",IF(L25&lt;=Summary!$B$2,"Review now",IF(L25-Summary!$B$2&lt;=30,"Review soon","Later"))))))</f>
        <v/>
      </c>
      <c r="N25" s="3" t="str">
        <f>IF(OR(ISBLANK(D25),ISBLANK(L25)),"",L25-Summary!$B$2)</f>
        <v/>
      </c>
    </row>
    <row r="26" spans="1:14" x14ac:dyDescent="0.25">
      <c r="B26" s="2"/>
      <c r="L26" s="2"/>
      <c r="M26" t="str">
        <f>IF(ISBLANK(D26),"",IF(K26="Proposed","Needs a decision",IF(OR(K26="Reversed",K26="Replaced"),"No review",IF(ISBLANK(L26),"No review set",IF(L26&lt;=Summary!$B$2,"Review now",IF(L26-Summary!$B$2&lt;=30,"Review soon","Later"))))))</f>
        <v/>
      </c>
      <c r="N26" s="3" t="str">
        <f>IF(OR(ISBLANK(D26),ISBLANK(L26)),"",L26-Summary!$B$2)</f>
        <v/>
      </c>
    </row>
    <row r="27" spans="1:14" x14ac:dyDescent="0.25">
      <c r="B27" s="2"/>
      <c r="L27" s="2"/>
      <c r="M27" t="str">
        <f>IF(ISBLANK(D27),"",IF(K27="Proposed","Needs a decision",IF(OR(K27="Reversed",K27="Replaced"),"No review",IF(ISBLANK(L27),"No review set",IF(L27&lt;=Summary!$B$2,"Review now",IF(L27-Summary!$B$2&lt;=30,"Review soon","Later"))))))</f>
        <v/>
      </c>
      <c r="N27" s="3" t="str">
        <f>IF(OR(ISBLANK(D27),ISBLANK(L27)),"",L27-Summary!$B$2)</f>
        <v/>
      </c>
    </row>
    <row r="28" spans="1:14" x14ac:dyDescent="0.25">
      <c r="B28" s="2"/>
      <c r="L28" s="2"/>
      <c r="M28" t="str">
        <f>IF(ISBLANK(D28),"",IF(K28="Proposed","Needs a decision",IF(OR(K28="Reversed",K28="Replaced"),"No review",IF(ISBLANK(L28),"No review set",IF(L28&lt;=Summary!$B$2,"Review now",IF(L28-Summary!$B$2&lt;=30,"Review soon","Later"))))))</f>
        <v/>
      </c>
      <c r="N28" s="3" t="str">
        <f>IF(OR(ISBLANK(D28),ISBLANK(L28)),"",L28-Summary!$B$2)</f>
        <v/>
      </c>
    </row>
    <row r="29" spans="1:14" x14ac:dyDescent="0.25">
      <c r="B29" s="2"/>
      <c r="L29" s="2"/>
      <c r="M29" t="str">
        <f>IF(ISBLANK(D29),"",IF(K29="Proposed","Needs a decision",IF(OR(K29="Reversed",K29="Replaced"),"No review",IF(ISBLANK(L29),"No review set",IF(L29&lt;=Summary!$B$2,"Review now",IF(L29-Summary!$B$2&lt;=30,"Review soon","Later"))))))</f>
        <v/>
      </c>
      <c r="N29" s="3" t="str">
        <f>IF(OR(ISBLANK(D29),ISBLANK(L29)),"",L29-Summary!$B$2)</f>
        <v/>
      </c>
    </row>
    <row r="30" spans="1:14" x14ac:dyDescent="0.25">
      <c r="B30" s="2"/>
      <c r="L30" s="2"/>
      <c r="M30" t="str">
        <f>IF(ISBLANK(D30),"",IF(K30="Proposed","Needs a decision",IF(OR(K30="Reversed",K30="Replaced"),"No review",IF(ISBLANK(L30),"No review set",IF(L30&lt;=Summary!$B$2,"Review now",IF(L30-Summary!$B$2&lt;=30,"Review soon","Later"))))))</f>
        <v/>
      </c>
      <c r="N30" s="3" t="str">
        <f>IF(OR(ISBLANK(D30),ISBLANK(L30)),"",L30-Summary!$B$2)</f>
        <v/>
      </c>
    </row>
    <row r="31" spans="1:14" x14ac:dyDescent="0.25">
      <c r="B31" s="2"/>
      <c r="L31" s="2"/>
      <c r="M31" t="str">
        <f>IF(ISBLANK(D31),"",IF(K31="Proposed","Needs a decision",IF(OR(K31="Reversed",K31="Replaced"),"No review",IF(ISBLANK(L31),"No review set",IF(L31&lt;=Summary!$B$2,"Review now",IF(L31-Summary!$B$2&lt;=30,"Review soon","Later"))))))</f>
        <v/>
      </c>
      <c r="N31" s="3" t="str">
        <f>IF(OR(ISBLANK(D31),ISBLANK(L31)),"",L31-Summary!$B$2)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</cols>
  <sheetData>
    <row r="1" spans="1:2" s="1" customFormat="1" x14ac:dyDescent="0.25">
      <c r="A1" s="1" t="s">
        <v>101</v>
      </c>
      <c r="B1" s="1" t="s">
        <v>102</v>
      </c>
    </row>
    <row r="2" spans="1:2" x14ac:dyDescent="0.25">
      <c r="A2" t="s">
        <v>103</v>
      </c>
      <c r="B2" s="2">
        <f>DATE(2026,11,6)</f>
        <v>46332</v>
      </c>
    </row>
    <row r="3" spans="1:2" x14ac:dyDescent="0.25">
      <c r="A3" t="s">
        <v>104</v>
      </c>
      <c r="B3" s="3">
        <f>COUNTA('Decision Log'!$D$2:$D$31)</f>
        <v>13</v>
      </c>
    </row>
    <row r="4" spans="1:2" x14ac:dyDescent="0.25">
      <c r="A4" t="s">
        <v>23</v>
      </c>
      <c r="B4" s="3">
        <f>COUNTIF('Decision Log'!$K$2:$K$31,"Decided")</f>
        <v>10</v>
      </c>
    </row>
    <row r="5" spans="1:2" x14ac:dyDescent="0.25">
      <c r="A5" t="s">
        <v>105</v>
      </c>
      <c r="B5" s="3">
        <f>COUNTIF('Decision Log'!$K$2:$K$31,"Proposed")</f>
        <v>2</v>
      </c>
    </row>
    <row r="6" spans="1:2" x14ac:dyDescent="0.25">
      <c r="A6" t="s">
        <v>106</v>
      </c>
      <c r="B6" s="3">
        <f>COUNTIF('Decision Log'!$K$2:$K$31,"Reversed")+COUNTIF('Decision Log'!$K$2:$K$31,"Replaced")</f>
        <v>1</v>
      </c>
    </row>
    <row r="7" spans="1:2" x14ac:dyDescent="0.25">
      <c r="A7" t="s">
        <v>107</v>
      </c>
      <c r="B7" s="3">
        <f>COUNTIF('Decision Log'!$M$2:$M$31,"Review now")</f>
        <v>2</v>
      </c>
    </row>
    <row r="8" spans="1:2" x14ac:dyDescent="0.25">
      <c r="A8" t="s">
        <v>108</v>
      </c>
      <c r="B8" s="3">
        <f>COUNTIF('Decision Log'!$M$2:$M$31,"Review soon")</f>
        <v>2</v>
      </c>
    </row>
    <row r="9" spans="1:2" x14ac:dyDescent="0.25">
      <c r="A9" t="s">
        <v>109</v>
      </c>
      <c r="B9" s="3">
        <f>COUNTIF('Decision Log'!$J$2:$J$31,"High")</f>
        <v>4</v>
      </c>
    </row>
    <row r="10" spans="1:2" x14ac:dyDescent="0.25">
      <c r="A10" t="s">
        <v>110</v>
      </c>
      <c r="B10" s="3"/>
    </row>
    <row r="11" spans="1:2" x14ac:dyDescent="0.25">
      <c r="A11" t="s">
        <v>25</v>
      </c>
      <c r="B11" s="3">
        <f>COUNTIF('Decision Log'!$C$2:$C$31,A11)</f>
        <v>2</v>
      </c>
    </row>
    <row r="12" spans="1:2" x14ac:dyDescent="0.25">
      <c r="A12" t="s">
        <v>41</v>
      </c>
      <c r="B12" s="3">
        <f>COUNTIF('Decision Log'!$C$2:$C$31,A12)</f>
        <v>3</v>
      </c>
    </row>
    <row r="13" spans="1:2" x14ac:dyDescent="0.25">
      <c r="A13" t="s">
        <v>15</v>
      </c>
      <c r="B13" s="3">
        <f>COUNTIF('Decision Log'!$C$2:$C$31,A13)</f>
        <v>3</v>
      </c>
    </row>
    <row r="14" spans="1:2" x14ac:dyDescent="0.25">
      <c r="A14" t="s">
        <v>57</v>
      </c>
      <c r="B14" s="3">
        <f>COUNTIF('Decision Log'!$C$2:$C$31,A14)</f>
        <v>2</v>
      </c>
    </row>
    <row r="15" spans="1:2" x14ac:dyDescent="0.25">
      <c r="A15" t="s">
        <v>50</v>
      </c>
      <c r="B15" s="3">
        <f>COUNTIF('Decision Log'!$C$2:$C$31,A15)</f>
        <v>1</v>
      </c>
    </row>
    <row r="16" spans="1:2" x14ac:dyDescent="0.25">
      <c r="A16" t="s">
        <v>32</v>
      </c>
      <c r="B16" s="3">
        <f>COUNTIF('Decision Log'!$C$2:$C$31,A16)</f>
        <v>2</v>
      </c>
    </row>
    <row r="17" spans="1:2" x14ac:dyDescent="0.25">
      <c r="A17" t="s">
        <v>111</v>
      </c>
      <c r="B17" s="3"/>
    </row>
    <row r="18" spans="1:2" x14ac:dyDescent="0.25">
      <c r="A18" s="4">
        <f>DATE(2026,7,1)</f>
        <v>46204</v>
      </c>
      <c r="B18" s="3">
        <f>COUNTIFS('Decision Log'!$B$2:$B$31,"&gt;="&amp;A18,'Decision Log'!$B$2:$B$31,"&lt;"&amp;(EOMONTH(A18,0)+1))</f>
        <v>2</v>
      </c>
    </row>
    <row r="19" spans="1:2" x14ac:dyDescent="0.25">
      <c r="A19" s="4">
        <f>DATE(2026,8,1)</f>
        <v>46235</v>
      </c>
      <c r="B19" s="3">
        <f>COUNTIFS('Decision Log'!$B$2:$B$31,"&gt;="&amp;A19,'Decision Log'!$B$2:$B$31,"&lt;"&amp;(EOMONTH(A19,0)+1))</f>
        <v>3</v>
      </c>
    </row>
    <row r="20" spans="1:2" x14ac:dyDescent="0.25">
      <c r="A20" s="4">
        <f>DATE(2026,9,1)</f>
        <v>46266</v>
      </c>
      <c r="B20" s="3">
        <f>COUNTIFS('Decision Log'!$B$2:$B$31,"&gt;="&amp;A20,'Decision Log'!$B$2:$B$31,"&lt;"&amp;(EOMONTH(A20,0)+1))</f>
        <v>3</v>
      </c>
    </row>
    <row r="21" spans="1:2" x14ac:dyDescent="0.25">
      <c r="A21" s="4">
        <f>DATE(2026,10,1)</f>
        <v>46296</v>
      </c>
      <c r="B21" s="3">
        <f>COUNTIFS('Decision Log'!$B$2:$B$31,"&gt;="&amp;A21,'Decision Log'!$B$2:$B$31,"&lt;"&amp;(EOMONTH(A21,0)+1))</f>
        <v>3</v>
      </c>
    </row>
    <row r="22" spans="1:2" x14ac:dyDescent="0.25">
      <c r="A22" s="4">
        <f>DATE(2026,11,1)</f>
        <v>46327</v>
      </c>
      <c r="B22" s="3">
        <f>COUNTIFS('Decision Log'!$B$2:$B$31,"&gt;="&amp;A22,'Decision Log'!$B$2:$B$31,"&lt;"&amp;(EOMONTH(A22,0)+1))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Decision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Decision Log</dc:title>
  <dc:subject/>
  <dc:description/>
  <cp:keywords/>
  <cp:category/>
  <cp:lastModifiedBy>Unknown</cp:lastModifiedBy>
  <dcterms:created xsi:type="dcterms:W3CDTF">2026-10-18T23:17:09Z</dcterms:created>
  <dcterms:modified xsi:type="dcterms:W3CDTF">2026-10-18T23:17:09Z</dcterms:modified>
</cp:coreProperties>
</file>