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hecklist" state="visible" r:id="rId5"/>
    <sheet sheetId="3" name="Budget" state="visible" r:id="rId6"/>
    <sheet sheetId="4" name="Vendors" state="visible" r:id="rId7"/>
    <sheet sheetId="5" name="Day-of Schedule" state="visible" r:id="rId8"/>
  </sheets>
  <calcPr calcId="171027"/>
</workbook>
</file>

<file path=xl/sharedStrings.xml><?xml version="1.0" encoding="utf-8"?>
<sst xmlns="http://schemas.openxmlformats.org/spreadsheetml/2006/main" count="236" uniqueCount="154">
  <si>
    <t>Item</t>
  </si>
  <si>
    <t>Value</t>
  </si>
  <si>
    <t>Event</t>
  </si>
  <si>
    <t>Hope House Winter Benefit Dinner</t>
  </si>
  <si>
    <t>Event date</t>
  </si>
  <si>
    <t>Today (replace with =TODAY())</t>
  </si>
  <si>
    <t>Days to go</t>
  </si>
  <si>
    <t>Budget</t>
  </si>
  <si>
    <t>Expected guests</t>
  </si>
  <si>
    <t>Booked with vendors</t>
  </si>
  <si>
    <t>Paid so far</t>
  </si>
  <si>
    <t>Left in budget</t>
  </si>
  <si>
    <t>Cost per guest so far</t>
  </si>
  <si>
    <t>Tasks done</t>
  </si>
  <si>
    <t>Tasks overdue</t>
  </si>
  <si>
    <t>Tasks due in the next 2 weeks</t>
  </si>
  <si>
    <t>Vendors confirmed</t>
  </si>
  <si>
    <t>Weeks before</t>
  </si>
  <si>
    <t>Due by</t>
  </si>
  <si>
    <t>Task</t>
  </si>
  <si>
    <t>Area</t>
  </si>
  <si>
    <t>Owner</t>
  </si>
  <si>
    <t>Done</t>
  </si>
  <si>
    <t>Status</t>
  </si>
  <si>
    <t>Notes</t>
  </si>
  <si>
    <t>Set the goal, date and rough headcount</t>
  </si>
  <si>
    <t>Planning</t>
  </si>
  <si>
    <t>Jess</t>
  </si>
  <si>
    <t>Set the total budget</t>
  </si>
  <si>
    <t>Book the venue</t>
  </si>
  <si>
    <t>Venue</t>
  </si>
  <si>
    <t>Deposit paid</t>
  </si>
  <si>
    <t>Recruit a planning team and split up jobs</t>
  </si>
  <si>
    <t>People</t>
  </si>
  <si>
    <t>Book the caterer</t>
  </si>
  <si>
    <t>Food</t>
  </si>
  <si>
    <t>Omar</t>
  </si>
  <si>
    <t>Get event insurance and any permits</t>
  </si>
  <si>
    <t>Admin</t>
  </si>
  <si>
    <t>Venue needs certificate 30 days out</t>
  </si>
  <si>
    <t>Book AV, music or a speaker</t>
  </si>
  <si>
    <t>Program</t>
  </si>
  <si>
    <t>Start finding sponsors</t>
  </si>
  <si>
    <t>Money</t>
  </si>
  <si>
    <t>Priya</t>
  </si>
  <si>
    <t>Send save the dates</t>
  </si>
  <si>
    <t>Guests</t>
  </si>
  <si>
    <t>Set up ticketing or RSVPs</t>
  </si>
  <si>
    <t>Order rentals: tables, chairs, linens</t>
  </si>
  <si>
    <t>Collect auction items or prizes</t>
  </si>
  <si>
    <t>Dana</t>
  </si>
  <si>
    <t>Send invitations</t>
  </si>
  <si>
    <t>Design signs, programs and name tags</t>
  </si>
  <si>
    <t>Printing</t>
  </si>
  <si>
    <t>Promote on social media and email</t>
  </si>
  <si>
    <t>Marketing</t>
  </si>
  <si>
    <t>Book photographer</t>
  </si>
  <si>
    <t>Plan decor and order supplies</t>
  </si>
  <si>
    <t>Decor</t>
  </si>
  <si>
    <t>Write the run of show</t>
  </si>
  <si>
    <t>Recruit volunteers and assign shifts</t>
  </si>
  <si>
    <t>Send printing to the printer</t>
  </si>
  <si>
    <t>Give the caterer a final headcount</t>
  </si>
  <si>
    <t>Confirm every vendor's arrival time</t>
  </si>
  <si>
    <t>Vendors</t>
  </si>
  <si>
    <t>Seating chart, if seated</t>
  </si>
  <si>
    <t>Send reminders to guests and volunteers</t>
  </si>
  <si>
    <t>Pack the event day kit: tape, scissors, chargers, cash box</t>
  </si>
  <si>
    <t>Day of</t>
  </si>
  <si>
    <t>Walk through the venue with the team</t>
  </si>
  <si>
    <t>Set up, check in vendors, run the event</t>
  </si>
  <si>
    <t>Pay final balances</t>
  </si>
  <si>
    <t>Send thank-yous to guests, sponsors and volunteers</t>
  </si>
  <si>
    <t>Team debrief: what worked and what to change</t>
  </si>
  <si>
    <t>Category</t>
  </si>
  <si>
    <t>Planned</t>
  </si>
  <si>
    <t>Booked</t>
  </si>
  <si>
    <t>Left</t>
  </si>
  <si>
    <t>Catering</t>
  </si>
  <si>
    <t>Drinks</t>
  </si>
  <si>
    <t>Rentals</t>
  </si>
  <si>
    <t>AV and music</t>
  </si>
  <si>
    <t>Photography</t>
  </si>
  <si>
    <t>Permits and insurance</t>
  </si>
  <si>
    <t>Prizes and gifts</t>
  </si>
  <si>
    <t>Contingency</t>
  </si>
  <si>
    <t>Total</t>
  </si>
  <si>
    <t>Vendor</t>
  </si>
  <si>
    <t>Contact</t>
  </si>
  <si>
    <t>Phone</t>
  </si>
  <si>
    <t>What they provide</t>
  </si>
  <si>
    <t>Cost</t>
  </si>
  <si>
    <t>Paid in full</t>
  </si>
  <si>
    <t>Balance</t>
  </si>
  <si>
    <t>Confirmed</t>
  </si>
  <si>
    <t>Arrives</t>
  </si>
  <si>
    <t>Lakeview Community Hall</t>
  </si>
  <si>
    <t>Karen Wills</t>
  </si>
  <si>
    <t>(608) 555-0114</t>
  </si>
  <si>
    <t>Hall, kitchen, 8 hours</t>
  </si>
  <si>
    <t>Two Forks Catering</t>
  </si>
  <si>
    <t>Omar Diaz</t>
  </si>
  <si>
    <t>(608) 555-0152</t>
  </si>
  <si>
    <t>Buffet dinner for 150</t>
  </si>
  <si>
    <t>Corner Cellar</t>
  </si>
  <si>
    <t>Sam Reyes</t>
  </si>
  <si>
    <t>(608) 555-0177</t>
  </si>
  <si>
    <t>Wine, beer and soft drinks</t>
  </si>
  <si>
    <t>Main Street Rentals</t>
  </si>
  <si>
    <t>Tina Hall</t>
  </si>
  <si>
    <t>(608) 555-0131</t>
  </si>
  <si>
    <t>Tables, chairs, linens</t>
  </si>
  <si>
    <t>Bright Sound AV</t>
  </si>
  <si>
    <t>Leo Park</t>
  </si>
  <si>
    <t>(608) 555-0190</t>
  </si>
  <si>
    <t>Mic, speakers, projector</t>
  </si>
  <si>
    <t>Online order</t>
  </si>
  <si>
    <t>Centerpieces and lights</t>
  </si>
  <si>
    <t>QuickPrint</t>
  </si>
  <si>
    <t>(608) 555-0108</t>
  </si>
  <si>
    <t>Programs, signs, name tags</t>
  </si>
  <si>
    <t>Ana Cruz Photo</t>
  </si>
  <si>
    <t>Ana Cruz</t>
  </si>
  <si>
    <t>(608) 555-0165</t>
  </si>
  <si>
    <t>3 hours of coverage</t>
  </si>
  <si>
    <t>Event Shield</t>
  </si>
  <si>
    <t>Online</t>
  </si>
  <si>
    <t>One-day liability policy</t>
  </si>
  <si>
    <t>Time</t>
  </si>
  <si>
    <t>What happens</t>
  </si>
  <si>
    <t>Who</t>
  </si>
  <si>
    <t>Where</t>
  </si>
  <si>
    <t>Rentals delivered and set up</t>
  </si>
  <si>
    <t>Main hall</t>
  </si>
  <si>
    <t>Planning team arrives, decor goes up</t>
  </si>
  <si>
    <t>AV setup and sound check</t>
  </si>
  <si>
    <t>Leo (AV)</t>
  </si>
  <si>
    <t>Stage</t>
  </si>
  <si>
    <t>Venue walk-through with the manager</t>
  </si>
  <si>
    <t>Whole venue</t>
  </si>
  <si>
    <t>Caterer arrives and sets up</t>
  </si>
  <si>
    <t>Kitchen</t>
  </si>
  <si>
    <t>Volunteers arrive, briefing</t>
  </si>
  <si>
    <t>Lobby</t>
  </si>
  <si>
    <t>Check-in table opens</t>
  </si>
  <si>
    <t>Doors open, drinks and photos</t>
  </si>
  <si>
    <t>Welcome and thank-you to sponsors</t>
  </si>
  <si>
    <t>Dinner served</t>
  </si>
  <si>
    <t>Program and raffle</t>
  </si>
  <si>
    <t>Event ends, guests leave</t>
  </si>
  <si>
    <t>Everyone</t>
  </si>
  <si>
    <t>Teardown and load out</t>
  </si>
  <si>
    <t>Venue cleared, keys returned</t>
  </si>
  <si>
    <t>Front 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</si>
</sst>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mmm d, yyyy"/>
    <numFmt numFmtId="166" formatCode="&quot;$&quot;#,##0.00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3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s="2" t="s">
        <v>3</v>
      </c>
    </row>
    <row r="3" spans="1:2" x14ac:dyDescent="0.25">
      <c r="A3" t="s">
        <v>4</v>
      </c>
      <c r="B3" s="3">
        <f>DATE(2027,1,30)</f>
        <v>46417</v>
      </c>
    </row>
    <row r="4" spans="1:2" x14ac:dyDescent="0.25">
      <c r="A4" t="s">
        <v>5</v>
      </c>
      <c r="B4" s="3">
        <f>DATE(2026,10,18)</f>
        <v>46313</v>
      </c>
    </row>
    <row r="5" spans="1:2" x14ac:dyDescent="0.25">
      <c r="A5" t="s">
        <v>6</v>
      </c>
      <c r="B5" s="2">
        <f>B3-B4</f>
        <v>104</v>
      </c>
    </row>
    <row r="6" spans="1:2" x14ac:dyDescent="0.25">
      <c r="A6" t="s">
        <v>7</v>
      </c>
      <c r="B6" s="4">
        <f>13500</f>
        <v>13500</v>
      </c>
    </row>
    <row r="7" spans="1:2" x14ac:dyDescent="0.25">
      <c r="A7" t="s">
        <v>8</v>
      </c>
      <c r="B7" s="2">
        <v>150</v>
      </c>
    </row>
    <row r="8" spans="1:2" x14ac:dyDescent="0.25">
      <c r="A8" t="s">
        <v>9</v>
      </c>
      <c r="B8" s="4">
        <f>SUM(Vendors!F2:F200)</f>
        <v>12160</v>
      </c>
    </row>
    <row r="9" spans="1:2" x14ac:dyDescent="0.25">
      <c r="A9" t="s">
        <v>10</v>
      </c>
      <c r="B9" s="4">
        <f>SUM(Vendors!I2:I200)</f>
        <v>2550</v>
      </c>
    </row>
    <row r="10" spans="1:2" x14ac:dyDescent="0.25">
      <c r="A10" t="s">
        <v>11</v>
      </c>
      <c r="B10" s="4">
        <f>B6-B8</f>
        <v>1340</v>
      </c>
    </row>
    <row r="11" spans="1:2" x14ac:dyDescent="0.25">
      <c r="A11" t="s">
        <v>12</v>
      </c>
      <c r="B11" s="4">
        <f>IF(B7=0,0,B8/B7)</f>
        <v>81.06666666666666</v>
      </c>
    </row>
    <row r="12" spans="1:2" x14ac:dyDescent="0.25">
      <c r="A12" t="s">
        <v>13</v>
      </c>
      <c r="B12" s="5">
        <f>IF(COUNTA(Checklist!C2:C300)=0,0,COUNTIF(Checklist!F2:F300,TRUE)/COUNTA(Checklist!C2:C300))</f>
        <v>0.2</v>
      </c>
    </row>
    <row r="13" spans="1:2" x14ac:dyDescent="0.25">
      <c r="A13" t="s">
        <v>14</v>
      </c>
      <c r="B13" s="2">
        <f>COUNTIF(Checklist!G2:G300,"Overdue")</f>
        <v>1</v>
      </c>
    </row>
    <row r="14" spans="1:2" x14ac:dyDescent="0.25">
      <c r="A14" t="s">
        <v>15</v>
      </c>
      <c r="B14" s="2">
        <f>COUNTIF(Checklist!G2:G300,"Next 2 weeks")</f>
        <v>1</v>
      </c>
    </row>
    <row r="15" spans="1:2" x14ac:dyDescent="0.25">
      <c r="A15" t="s">
        <v>16</v>
      </c>
      <c r="B15" s="2" t="str">
        <f>COUNTIF(Vendors!K2:K200,TRUE)&amp;" of "&amp;COUNTA(Vendors!B2:B200)</f>
        <v>6 of 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50" customWidth="1"/>
    <col min="4" max="4" width="11" customWidth="1"/>
    <col min="6" max="6" width="7" customWidth="1"/>
    <col min="7" max="7" width="13" customWidth="1"/>
    <col min="8" max="8" width="3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s="2">
        <v>20</v>
      </c>
      <c r="B2" s="3">
        <f>Overview!$B$3-A2*7</f>
        <v>46277</v>
      </c>
      <c r="C2" t="s">
        <v>25</v>
      </c>
      <c r="D2" t="s">
        <v>26</v>
      </c>
      <c r="E2" t="s">
        <v>27</v>
      </c>
      <c r="F2" t="b">
        <v>1</v>
      </c>
      <c r="G2" t="str">
        <f>IF(ISBLANK(C2),"",IF(F2=TRUE,"Done",IF(B2&lt;Overview!$B$4,"Overdue",IF(B2-Overview!$B$4&lt;=14,"Next 2 weeks","Later"))))</f>
        <v>Done</v>
      </c>
    </row>
    <row r="3" spans="1:8" x14ac:dyDescent="0.25">
      <c r="A3" s="2">
        <v>20</v>
      </c>
      <c r="B3" s="3">
        <f>Overview!$B$3-A3*7</f>
        <v>46277</v>
      </c>
      <c r="C3" t="s">
        <v>28</v>
      </c>
      <c r="D3" t="s">
        <v>7</v>
      </c>
      <c r="E3" t="s">
        <v>27</v>
      </c>
      <c r="F3" t="b">
        <v>1</v>
      </c>
      <c r="G3" t="str">
        <f>IF(ISBLANK(C3),"",IF(F3=TRUE,"Done",IF(B3&lt;Overview!$B$4,"Overdue",IF(B3-Overview!$B$4&lt;=14,"Next 2 weeks","Later"))))</f>
        <v>Done</v>
      </c>
    </row>
    <row r="4" spans="1:8" x14ac:dyDescent="0.25">
      <c r="A4" s="2">
        <v>18</v>
      </c>
      <c r="B4" s="3">
        <f>Overview!$B$3-A4*7</f>
        <v>46291</v>
      </c>
      <c r="C4" t="s">
        <v>29</v>
      </c>
      <c r="D4" t="s">
        <v>30</v>
      </c>
      <c r="E4" t="s">
        <v>27</v>
      </c>
      <c r="F4" t="b">
        <v>1</v>
      </c>
      <c r="G4" t="str">
        <f>IF(ISBLANK(C4),"",IF(F4=TRUE,"Done",IF(B4&lt;Overview!$B$4,"Overdue",IF(B4-Overview!$B$4&lt;=14,"Next 2 weeks","Later"))))</f>
        <v>Done</v>
      </c>
      <c r="H4" t="s">
        <v>31</v>
      </c>
    </row>
    <row r="5" spans="1:8" x14ac:dyDescent="0.25">
      <c r="A5" s="2">
        <v>16</v>
      </c>
      <c r="B5" s="3">
        <f>Overview!$B$3-A5*7</f>
        <v>46305</v>
      </c>
      <c r="C5" t="s">
        <v>32</v>
      </c>
      <c r="D5" t="s">
        <v>33</v>
      </c>
      <c r="E5" t="s">
        <v>27</v>
      </c>
      <c r="F5" t="b">
        <v>1</v>
      </c>
      <c r="G5" t="str">
        <f>IF(ISBLANK(C5),"",IF(F5=TRUE,"Done",IF(B5&lt;Overview!$B$4,"Overdue",IF(B5-Overview!$B$4&lt;=14,"Next 2 weeks","Later"))))</f>
        <v>Done</v>
      </c>
    </row>
    <row r="6" spans="1:8" x14ac:dyDescent="0.25">
      <c r="A6" s="2">
        <v>16</v>
      </c>
      <c r="B6" s="3">
        <f>Overview!$B$3-A6*7</f>
        <v>46305</v>
      </c>
      <c r="C6" t="s">
        <v>34</v>
      </c>
      <c r="D6" t="s">
        <v>35</v>
      </c>
      <c r="E6" t="s">
        <v>36</v>
      </c>
      <c r="F6" t="b">
        <v>1</v>
      </c>
      <c r="G6" t="str">
        <f>IF(ISBLANK(C6),"",IF(F6=TRUE,"Done",IF(B6&lt;Overview!$B$4,"Overdue",IF(B6-Overview!$B$4&lt;=14,"Next 2 weeks","Later"))))</f>
        <v>Done</v>
      </c>
    </row>
    <row r="7" spans="1:8" x14ac:dyDescent="0.25">
      <c r="A7" s="2">
        <v>15</v>
      </c>
      <c r="B7" s="3">
        <f>Overview!$B$3-A7*7</f>
        <v>46312</v>
      </c>
      <c r="C7" t="s">
        <v>37</v>
      </c>
      <c r="D7" t="s">
        <v>38</v>
      </c>
      <c r="E7" t="s">
        <v>27</v>
      </c>
      <c r="F7" t="b">
        <v>0</v>
      </c>
      <c r="G7" t="str">
        <f>IF(ISBLANK(C7),"",IF(F7=TRUE,"Done",IF(B7&lt;Overview!$B$4,"Overdue",IF(B7-Overview!$B$4&lt;=14,"Next 2 weeks","Later"))))</f>
        <v>Overdue</v>
      </c>
      <c r="H7" t="s">
        <v>39</v>
      </c>
    </row>
    <row r="8" spans="1:8" x14ac:dyDescent="0.25">
      <c r="A8" s="2">
        <v>14</v>
      </c>
      <c r="B8" s="3">
        <f>Overview!$B$3-A8*7</f>
        <v>46319</v>
      </c>
      <c r="C8" t="s">
        <v>40</v>
      </c>
      <c r="D8" t="s">
        <v>41</v>
      </c>
      <c r="E8" t="s">
        <v>36</v>
      </c>
      <c r="F8" t="b">
        <v>0</v>
      </c>
      <c r="G8" t="str">
        <f>IF(ISBLANK(C8),"",IF(F8=TRUE,"Done",IF(B8&lt;Overview!$B$4,"Overdue",IF(B8-Overview!$B$4&lt;=14,"Next 2 weeks","Later"))))</f>
        <v>Next 2 weeks</v>
      </c>
    </row>
    <row r="9" spans="1:8" x14ac:dyDescent="0.25">
      <c r="A9" s="2">
        <v>14</v>
      </c>
      <c r="B9" s="3">
        <f>Overview!$B$3-A9*7</f>
        <v>46319</v>
      </c>
      <c r="C9" t="s">
        <v>42</v>
      </c>
      <c r="D9" t="s">
        <v>43</v>
      </c>
      <c r="E9" t="s">
        <v>44</v>
      </c>
      <c r="F9" t="b">
        <v>1</v>
      </c>
      <c r="G9" t="str">
        <f>IF(ISBLANK(C9),"",IF(F9=TRUE,"Done",IF(B9&lt;Overview!$B$4,"Overdue",IF(B9-Overview!$B$4&lt;=14,"Next 2 weeks","Later"))))</f>
        <v>Done</v>
      </c>
    </row>
    <row r="10" spans="1:8" x14ac:dyDescent="0.25">
      <c r="A10" s="2">
        <v>12</v>
      </c>
      <c r="B10" s="3">
        <f>Overview!$B$3-A10*7</f>
        <v>46333</v>
      </c>
      <c r="C10" t="s">
        <v>45</v>
      </c>
      <c r="D10" t="s">
        <v>46</v>
      </c>
      <c r="E10" t="s">
        <v>44</v>
      </c>
      <c r="F10" t="b">
        <v>0</v>
      </c>
      <c r="G10" t="str">
        <f>IF(ISBLANK(C10),"",IF(F10=TRUE,"Done",IF(B10&lt;Overview!$B$4,"Overdue",IF(B10-Overview!$B$4&lt;=14,"Next 2 weeks","Later"))))</f>
        <v>Later</v>
      </c>
    </row>
    <row r="11" spans="1:8" x14ac:dyDescent="0.25">
      <c r="A11" s="2">
        <v>12</v>
      </c>
      <c r="B11" s="3">
        <f>Overview!$B$3-A11*7</f>
        <v>46333</v>
      </c>
      <c r="C11" t="s">
        <v>47</v>
      </c>
      <c r="D11" t="s">
        <v>46</v>
      </c>
      <c r="E11" t="s">
        <v>44</v>
      </c>
      <c r="F11" t="b">
        <v>0</v>
      </c>
      <c r="G11" t="str">
        <f>IF(ISBLANK(C11),"",IF(F11=TRUE,"Done",IF(B11&lt;Overview!$B$4,"Overdue",IF(B11-Overview!$B$4&lt;=14,"Next 2 weeks","Later"))))</f>
        <v>Later</v>
      </c>
    </row>
    <row r="12" spans="1:8" x14ac:dyDescent="0.25">
      <c r="A12" s="2">
        <v>10</v>
      </c>
      <c r="B12" s="3">
        <f>Overview!$B$3-A12*7</f>
        <v>46347</v>
      </c>
      <c r="C12" t="s">
        <v>48</v>
      </c>
      <c r="D12" t="s">
        <v>30</v>
      </c>
      <c r="E12" t="s">
        <v>36</v>
      </c>
      <c r="F12" t="b">
        <v>0</v>
      </c>
      <c r="G12" t="str">
        <f>IF(ISBLANK(C12),"",IF(F12=TRUE,"Done",IF(B12&lt;Overview!$B$4,"Overdue",IF(B12-Overview!$B$4&lt;=14,"Next 2 weeks","Later"))))</f>
        <v>Later</v>
      </c>
    </row>
    <row r="13" spans="1:8" x14ac:dyDescent="0.25">
      <c r="A13" s="2">
        <v>10</v>
      </c>
      <c r="B13" s="3">
        <f>Overview!$B$3-A13*7</f>
        <v>46347</v>
      </c>
      <c r="C13" t="s">
        <v>49</v>
      </c>
      <c r="D13" t="s">
        <v>41</v>
      </c>
      <c r="E13" t="s">
        <v>50</v>
      </c>
      <c r="F13" t="b">
        <v>0</v>
      </c>
      <c r="G13" t="str">
        <f>IF(ISBLANK(C13),"",IF(F13=TRUE,"Done",IF(B13&lt;Overview!$B$4,"Overdue",IF(B13-Overview!$B$4&lt;=14,"Next 2 weeks","Later"))))</f>
        <v>Later</v>
      </c>
    </row>
    <row r="14" spans="1:8" x14ac:dyDescent="0.25">
      <c r="A14" s="2">
        <v>8</v>
      </c>
      <c r="B14" s="3">
        <f>Overview!$B$3-A14*7</f>
        <v>46361</v>
      </c>
      <c r="C14" t="s">
        <v>51</v>
      </c>
      <c r="D14" t="s">
        <v>46</v>
      </c>
      <c r="E14" t="s">
        <v>44</v>
      </c>
      <c r="F14" t="b">
        <v>0</v>
      </c>
      <c r="G14" t="str">
        <f>IF(ISBLANK(C14),"",IF(F14=TRUE,"Done",IF(B14&lt;Overview!$B$4,"Overdue",IF(B14-Overview!$B$4&lt;=14,"Next 2 weeks","Later"))))</f>
        <v>Later</v>
      </c>
    </row>
    <row r="15" spans="1:8" x14ac:dyDescent="0.25">
      <c r="A15" s="2">
        <v>8</v>
      </c>
      <c r="B15" s="3">
        <f>Overview!$B$3-A15*7</f>
        <v>46361</v>
      </c>
      <c r="C15" t="s">
        <v>52</v>
      </c>
      <c r="D15" t="s">
        <v>53</v>
      </c>
      <c r="E15" t="s">
        <v>50</v>
      </c>
      <c r="F15" t="b">
        <v>0</v>
      </c>
      <c r="G15" t="str">
        <f>IF(ISBLANK(C15),"",IF(F15=TRUE,"Done",IF(B15&lt;Overview!$B$4,"Overdue",IF(B15-Overview!$B$4&lt;=14,"Next 2 weeks","Later"))))</f>
        <v>Later</v>
      </c>
    </row>
    <row r="16" spans="1:8" x14ac:dyDescent="0.25">
      <c r="A16" s="2">
        <v>8</v>
      </c>
      <c r="B16" s="3">
        <f>Overview!$B$3-A16*7</f>
        <v>46361</v>
      </c>
      <c r="C16" t="s">
        <v>54</v>
      </c>
      <c r="D16" t="s">
        <v>55</v>
      </c>
      <c r="E16" t="s">
        <v>44</v>
      </c>
      <c r="F16" t="b">
        <v>0</v>
      </c>
      <c r="G16" t="str">
        <f>IF(ISBLANK(C16),"",IF(F16=TRUE,"Done",IF(B16&lt;Overview!$B$4,"Overdue",IF(B16-Overview!$B$4&lt;=14,"Next 2 weeks","Later"))))</f>
        <v>Later</v>
      </c>
    </row>
    <row r="17" spans="1:8" x14ac:dyDescent="0.25">
      <c r="A17" s="2">
        <v>6</v>
      </c>
      <c r="B17" s="3">
        <f>Overview!$B$3-A17*7</f>
        <v>46375</v>
      </c>
      <c r="C17" t="s">
        <v>56</v>
      </c>
      <c r="D17" t="s">
        <v>41</v>
      </c>
      <c r="E17" t="s">
        <v>36</v>
      </c>
      <c r="F17" t="b">
        <v>0</v>
      </c>
      <c r="G17" t="str">
        <f>IF(ISBLANK(C17),"",IF(F17=TRUE,"Done",IF(B17&lt;Overview!$B$4,"Overdue",IF(B17-Overview!$B$4&lt;=14,"Next 2 weeks","Later"))))</f>
        <v>Later</v>
      </c>
    </row>
    <row r="18" spans="1:8" x14ac:dyDescent="0.25">
      <c r="A18" s="2">
        <v>6</v>
      </c>
      <c r="B18" s="3">
        <f>Overview!$B$3-A18*7</f>
        <v>46375</v>
      </c>
      <c r="C18" t="s">
        <v>57</v>
      </c>
      <c r="D18" t="s">
        <v>58</v>
      </c>
      <c r="E18" t="s">
        <v>50</v>
      </c>
      <c r="F18" t="b">
        <v>0</v>
      </c>
      <c r="G18" t="str">
        <f>IF(ISBLANK(C18),"",IF(F18=TRUE,"Done",IF(B18&lt;Overview!$B$4,"Overdue",IF(B18-Overview!$B$4&lt;=14,"Next 2 weeks","Later"))))</f>
        <v>Later</v>
      </c>
    </row>
    <row r="19" spans="1:8" x14ac:dyDescent="0.25">
      <c r="A19" s="2">
        <v>4</v>
      </c>
      <c r="B19" s="3">
        <f>Overview!$B$3-A19*7</f>
        <v>46389</v>
      </c>
      <c r="C19" t="s">
        <v>59</v>
      </c>
      <c r="D19" t="s">
        <v>41</v>
      </c>
      <c r="E19" t="s">
        <v>27</v>
      </c>
      <c r="F19" t="b">
        <v>0</v>
      </c>
      <c r="G19" t="str">
        <f>IF(ISBLANK(C19),"",IF(F19=TRUE,"Done",IF(B19&lt;Overview!$B$4,"Overdue",IF(B19-Overview!$B$4&lt;=14,"Next 2 weeks","Later"))))</f>
        <v>Later</v>
      </c>
    </row>
    <row r="20" spans="1:8" x14ac:dyDescent="0.25">
      <c r="A20" s="2">
        <v>4</v>
      </c>
      <c r="B20" s="3">
        <f>Overview!$B$3-A20*7</f>
        <v>46389</v>
      </c>
      <c r="C20" t="s">
        <v>60</v>
      </c>
      <c r="D20" t="s">
        <v>33</v>
      </c>
      <c r="E20" t="s">
        <v>50</v>
      </c>
      <c r="F20" t="b">
        <v>0</v>
      </c>
      <c r="G20" t="str">
        <f>IF(ISBLANK(C20),"",IF(F20=TRUE,"Done",IF(B20&lt;Overview!$B$4,"Overdue",IF(B20-Overview!$B$4&lt;=14,"Next 2 weeks","Later"))))</f>
        <v>Later</v>
      </c>
    </row>
    <row r="21" spans="1:8" x14ac:dyDescent="0.25">
      <c r="A21" s="2">
        <v>3</v>
      </c>
      <c r="B21" s="3">
        <f>Overview!$B$3-A21*7</f>
        <v>46396</v>
      </c>
      <c r="C21" t="s">
        <v>61</v>
      </c>
      <c r="D21" t="s">
        <v>53</v>
      </c>
      <c r="E21" t="s">
        <v>50</v>
      </c>
      <c r="F21" t="b">
        <v>0</v>
      </c>
      <c r="G21" t="str">
        <f>IF(ISBLANK(C21),"",IF(F21=TRUE,"Done",IF(B21&lt;Overview!$B$4,"Overdue",IF(B21-Overview!$B$4&lt;=14,"Next 2 weeks","Later"))))</f>
        <v>Later</v>
      </c>
    </row>
    <row r="22" spans="1:8" x14ac:dyDescent="0.25">
      <c r="A22" s="2">
        <v>2</v>
      </c>
      <c r="B22" s="3">
        <f>Overview!$B$3-A22*7</f>
        <v>46403</v>
      </c>
      <c r="C22" t="s">
        <v>62</v>
      </c>
      <c r="D22" t="s">
        <v>35</v>
      </c>
      <c r="E22" t="s">
        <v>36</v>
      </c>
      <c r="F22" t="b">
        <v>0</v>
      </c>
      <c r="G22" t="str">
        <f>IF(ISBLANK(C22),"",IF(F22=TRUE,"Done",IF(B22&lt;Overview!$B$4,"Overdue",IF(B22-Overview!$B$4&lt;=14,"Next 2 weeks","Later"))))</f>
        <v>Later</v>
      </c>
    </row>
    <row r="23" spans="1:8" x14ac:dyDescent="0.25">
      <c r="A23" s="2">
        <v>2</v>
      </c>
      <c r="B23" s="3">
        <f>Overview!$B$3-A23*7</f>
        <v>46403</v>
      </c>
      <c r="C23" t="s">
        <v>63</v>
      </c>
      <c r="D23" t="s">
        <v>64</v>
      </c>
      <c r="E23" t="s">
        <v>36</v>
      </c>
      <c r="F23" t="b">
        <v>0</v>
      </c>
      <c r="G23" t="str">
        <f>IF(ISBLANK(C23),"",IF(F23=TRUE,"Done",IF(B23&lt;Overview!$B$4,"Overdue",IF(B23-Overview!$B$4&lt;=14,"Next 2 weeks","Later"))))</f>
        <v>Later</v>
      </c>
    </row>
    <row r="24" spans="1:8" x14ac:dyDescent="0.25">
      <c r="A24" s="2">
        <v>2</v>
      </c>
      <c r="B24" s="3">
        <f>Overview!$B$3-A24*7</f>
        <v>46403</v>
      </c>
      <c r="C24" t="s">
        <v>65</v>
      </c>
      <c r="D24" t="s">
        <v>46</v>
      </c>
      <c r="E24" t="s">
        <v>44</v>
      </c>
      <c r="F24" t="b">
        <v>0</v>
      </c>
      <c r="G24" t="str">
        <f>IF(ISBLANK(C24),"",IF(F24=TRUE,"Done",IF(B24&lt;Overview!$B$4,"Overdue",IF(B24-Overview!$B$4&lt;=14,"Next 2 weeks","Later"))))</f>
        <v>Later</v>
      </c>
    </row>
    <row r="25" spans="1:8" x14ac:dyDescent="0.25">
      <c r="A25" s="2">
        <v>1</v>
      </c>
      <c r="B25" s="3">
        <f>Overview!$B$3-A25*7</f>
        <v>46410</v>
      </c>
      <c r="C25" t="s">
        <v>66</v>
      </c>
      <c r="D25" t="s">
        <v>46</v>
      </c>
      <c r="E25" t="s">
        <v>44</v>
      </c>
      <c r="F25" t="b">
        <v>0</v>
      </c>
      <c r="G25" t="str">
        <f>IF(ISBLANK(C25),"",IF(F25=TRUE,"Done",IF(B25&lt;Overview!$B$4,"Overdue",IF(B25-Overview!$B$4&lt;=14,"Next 2 weeks","Later"))))</f>
        <v>Later</v>
      </c>
    </row>
    <row r="26" spans="1:8" x14ac:dyDescent="0.25">
      <c r="A26" s="2">
        <v>1</v>
      </c>
      <c r="B26" s="3">
        <f>Overview!$B$3-A26*7</f>
        <v>46410</v>
      </c>
      <c r="C26" t="s">
        <v>67</v>
      </c>
      <c r="D26" t="s">
        <v>68</v>
      </c>
      <c r="E26" t="s">
        <v>50</v>
      </c>
      <c r="F26" t="b">
        <v>0</v>
      </c>
      <c r="G26" t="str">
        <f>IF(ISBLANK(C26),"",IF(F26=TRUE,"Done",IF(B26&lt;Overview!$B$4,"Overdue",IF(B26-Overview!$B$4&lt;=14,"Next 2 weeks","Later"))))</f>
        <v>Later</v>
      </c>
    </row>
    <row r="27" spans="1:8" x14ac:dyDescent="0.25">
      <c r="A27" s="2">
        <v>1</v>
      </c>
      <c r="B27" s="3">
        <f>Overview!$B$3-A27*7</f>
        <v>46410</v>
      </c>
      <c r="C27" t="s">
        <v>69</v>
      </c>
      <c r="D27" t="s">
        <v>30</v>
      </c>
      <c r="E27" t="s">
        <v>27</v>
      </c>
      <c r="F27" t="b">
        <v>0</v>
      </c>
      <c r="G27" t="str">
        <f>IF(ISBLANK(C27),"",IF(F27=TRUE,"Done",IF(B27&lt;Overview!$B$4,"Overdue",IF(B27-Overview!$B$4&lt;=14,"Next 2 weeks","Later"))))</f>
        <v>Later</v>
      </c>
    </row>
    <row r="28" spans="1:8" x14ac:dyDescent="0.25">
      <c r="A28" s="2">
        <v>0</v>
      </c>
      <c r="B28" s="3">
        <f>Overview!$B$3-A28*7</f>
        <v>46417</v>
      </c>
      <c r="C28" t="s">
        <v>70</v>
      </c>
      <c r="D28" t="s">
        <v>68</v>
      </c>
      <c r="E28" t="s">
        <v>27</v>
      </c>
      <c r="F28" t="b">
        <v>0</v>
      </c>
      <c r="G28" t="str">
        <f>IF(ISBLANK(C28),"",IF(F28=TRUE,"Done",IF(B28&lt;Overview!$B$4,"Overdue",IF(B28-Overview!$B$4&lt;=14,"Next 2 weeks","Later"))))</f>
        <v>Later</v>
      </c>
    </row>
    <row r="29" spans="1:8" x14ac:dyDescent="0.25">
      <c r="A29" s="2">
        <v>-1</v>
      </c>
      <c r="B29" s="3">
        <f>Overview!$B$3-A29*7</f>
        <v>46424</v>
      </c>
      <c r="C29" t="s">
        <v>71</v>
      </c>
      <c r="D29" t="s">
        <v>7</v>
      </c>
      <c r="E29" t="s">
        <v>27</v>
      </c>
      <c r="F29" t="b">
        <v>0</v>
      </c>
      <c r="G29" t="str">
        <f>IF(ISBLANK(C29),"",IF(F29=TRUE,"Done",IF(B29&lt;Overview!$B$4,"Overdue",IF(B29-Overview!$B$4&lt;=14,"Next 2 weeks","Later"))))</f>
        <v>Later</v>
      </c>
    </row>
    <row r="30" spans="1:8" x14ac:dyDescent="0.25">
      <c r="A30" s="2">
        <v>-1</v>
      </c>
      <c r="B30" s="3">
        <f>Overview!$B$3-A30*7</f>
        <v>46424</v>
      </c>
      <c r="C30" t="s">
        <v>72</v>
      </c>
      <c r="D30" t="s">
        <v>46</v>
      </c>
      <c r="E30" t="s">
        <v>44</v>
      </c>
      <c r="F30" t="b">
        <v>0</v>
      </c>
      <c r="G30" t="str">
        <f>IF(ISBLANK(C30),"",IF(F30=TRUE,"Done",IF(B30&lt;Overview!$B$4,"Overdue",IF(B30-Overview!$B$4&lt;=14,"Next 2 weeks","Later"))))</f>
        <v>Later</v>
      </c>
    </row>
    <row r="31" spans="1:8" x14ac:dyDescent="0.25">
      <c r="A31" s="2">
        <v>-2</v>
      </c>
      <c r="B31" s="3">
        <f>Overview!$B$3-A31*7</f>
        <v>46431</v>
      </c>
      <c r="C31" t="s">
        <v>73</v>
      </c>
      <c r="D31" t="s">
        <v>26</v>
      </c>
      <c r="E31" t="s">
        <v>27</v>
      </c>
      <c r="F31" t="b">
        <v>0</v>
      </c>
      <c r="G31" t="str">
        <f>IF(ISBLANK(C31),"",IF(F31=TRUE,"Done",IF(B31&lt;Overview!$B$4,"Overdue",IF(B31-Overview!$B$4&lt;=14,"Next 2 weeks","Later"))))</f>
        <v>Later</v>
      </c>
    </row>
    <row r="32" spans="6:6" x14ac:dyDescent="0.25"/>
    <row r="33" spans="6:6" x14ac:dyDescent="0.25"/>
    <row r="34" spans="6:6" x14ac:dyDescent="0.25"/>
    <row r="35" spans="6:6" x14ac:dyDescent="0.25"/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</sheetData>
  <dataValidations count="2">
    <dataValidation type="list" allowBlank="1" sqref="F10:F50">
      <formula1>"TRUE,FALSE"</formula1>
    </dataValidation>
    <dataValidation type="list" allowBlank="1" sqref="F2:F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1" customWidth="1"/>
    <col min="4" max="4" width="12" customWidth="1"/>
    <col min="5" max="5" width="11" customWidth="1"/>
    <col min="6" max="6" width="15" customWidth="1"/>
  </cols>
  <sheetData>
    <row r="1" spans="1:6" s="1" customFormat="1" x14ac:dyDescent="0.25">
      <c r="A1" s="1" t="s">
        <v>74</v>
      </c>
      <c r="B1" s="1" t="s">
        <v>75</v>
      </c>
      <c r="C1" s="1" t="s">
        <v>76</v>
      </c>
      <c r="D1" s="1" t="s">
        <v>10</v>
      </c>
      <c r="E1" s="1" t="s">
        <v>77</v>
      </c>
      <c r="F1" s="1" t="s">
        <v>23</v>
      </c>
    </row>
    <row r="2" spans="1:6" x14ac:dyDescent="0.25">
      <c r="A2" t="s">
        <v>30</v>
      </c>
      <c r="B2" s="4">
        <v>2500</v>
      </c>
      <c r="C2" s="4">
        <f>SUMIFS(Vendors!F2:F200,Vendors!A2:A200,A2)</f>
        <v>2400</v>
      </c>
      <c r="D2" s="4">
        <f>SUMIFS(Vendors!I2:I200,Vendors!A2:A200,A2)</f>
        <v>600</v>
      </c>
      <c r="E2" s="4">
        <f>B2-C2</f>
        <v>100</v>
      </c>
      <c r="F2" t="str">
        <f>IF(C2=0,"Nothing booked",IF(C2&gt;B2,"Over","Within budget"))</f>
        <v>Within budget</v>
      </c>
    </row>
    <row r="3" spans="1:6" x14ac:dyDescent="0.25">
      <c r="A3" t="s">
        <v>78</v>
      </c>
      <c r="B3" s="4">
        <v>5000</v>
      </c>
      <c r="C3" s="4">
        <f>SUMIFS(Vendors!F2:F200,Vendors!A2:A200,A3)</f>
        <v>5250</v>
      </c>
      <c r="D3" s="4">
        <f>SUMIFS(Vendors!I2:I200,Vendors!A2:A200,A3)</f>
        <v>1000</v>
      </c>
      <c r="E3" s="4">
        <f>B3-C3</f>
        <v>-250</v>
      </c>
      <c r="F3" t="str">
        <f>IF(C3=0,"Nothing booked",IF(C3&gt;B3,"Over","Within budget"))</f>
        <v>Over</v>
      </c>
    </row>
    <row r="4" spans="1:6" x14ac:dyDescent="0.25">
      <c r="A4" t="s">
        <v>79</v>
      </c>
      <c r="B4" s="4">
        <v>1200</v>
      </c>
      <c r="C4" s="4">
        <f>SUMIFS(Vendors!F2:F200,Vendors!A2:A200,A4)</f>
        <v>1300</v>
      </c>
      <c r="D4" s="4">
        <f>SUMIFS(Vendors!I2:I200,Vendors!A2:A200,A4)</f>
        <v>0</v>
      </c>
      <c r="E4" s="4">
        <f>B4-C4</f>
        <v>-100</v>
      </c>
      <c r="F4" t="str">
        <f>IF(C4=0,"Nothing booked",IF(C4&gt;B4,"Over","Within budget"))</f>
        <v>Over</v>
      </c>
    </row>
    <row r="5" spans="1:6" x14ac:dyDescent="0.25">
      <c r="A5" t="s">
        <v>80</v>
      </c>
      <c r="B5" s="4">
        <v>1000</v>
      </c>
      <c r="C5" s="4">
        <f>SUMIFS(Vendors!F2:F200,Vendors!A2:A200,A5)</f>
        <v>950</v>
      </c>
      <c r="D5" s="4">
        <f>SUMIFS(Vendors!I2:I200,Vendors!A2:A200,A5)</f>
        <v>200</v>
      </c>
      <c r="E5" s="4">
        <f>B5-C5</f>
        <v>50</v>
      </c>
      <c r="F5" t="str">
        <f>IF(C5=0,"Nothing booked",IF(C5&gt;B5,"Over","Within budget"))</f>
        <v>Within budget</v>
      </c>
    </row>
    <row r="6" spans="1:6" x14ac:dyDescent="0.25">
      <c r="A6" t="s">
        <v>81</v>
      </c>
      <c r="B6" s="4">
        <v>900</v>
      </c>
      <c r="C6" s="4">
        <f>SUMIFS(Vendors!F2:F200,Vendors!A2:A200,A6)</f>
        <v>800</v>
      </c>
      <c r="D6" s="4">
        <f>SUMIFS(Vendors!I2:I200,Vendors!A2:A200,A6)</f>
        <v>0</v>
      </c>
      <c r="E6" s="4">
        <f>B6-C6</f>
        <v>100</v>
      </c>
      <c r="F6" t="str">
        <f>IF(C6=0,"Nothing booked",IF(C6&gt;B6,"Over","Within budget"))</f>
        <v>Within budget</v>
      </c>
    </row>
    <row r="7" spans="1:6" x14ac:dyDescent="0.25">
      <c r="A7" t="s">
        <v>58</v>
      </c>
      <c r="B7" s="4">
        <v>500</v>
      </c>
      <c r="C7" s="4">
        <f>SUMIFS(Vendors!F2:F200,Vendors!A2:A200,A7)</f>
        <v>420</v>
      </c>
      <c r="D7" s="4">
        <f>SUMIFS(Vendors!I2:I200,Vendors!A2:A200,A7)</f>
        <v>420</v>
      </c>
      <c r="E7" s="4">
        <f>B7-C7</f>
        <v>80</v>
      </c>
      <c r="F7" t="str">
        <f>IF(C7=0,"Nothing booked",IF(C7&gt;B7,"Over","Within budget"))</f>
        <v>Within budget</v>
      </c>
    </row>
    <row r="8" spans="1:6" x14ac:dyDescent="0.25">
      <c r="A8" t="s">
        <v>53</v>
      </c>
      <c r="B8" s="4">
        <v>300</v>
      </c>
      <c r="C8" s="4">
        <f>SUMIFS(Vendors!F2:F200,Vendors!A2:A200,A8)</f>
        <v>260</v>
      </c>
      <c r="D8" s="4">
        <f>SUMIFS(Vendors!I2:I200,Vendors!A2:A200,A8)</f>
        <v>0</v>
      </c>
      <c r="E8" s="4">
        <f>B8-C8</f>
        <v>40</v>
      </c>
      <c r="F8" t="str">
        <f>IF(C8=0,"Nothing booked",IF(C8&gt;B8,"Over","Within budget"))</f>
        <v>Within budget</v>
      </c>
    </row>
    <row r="9" spans="1:6" x14ac:dyDescent="0.25">
      <c r="A9" t="s">
        <v>82</v>
      </c>
      <c r="B9" s="4">
        <v>600</v>
      </c>
      <c r="C9" s="4">
        <f>SUMIFS(Vendors!F2:F200,Vendors!A2:A200,A9)</f>
        <v>600</v>
      </c>
      <c r="D9" s="4">
        <f>SUMIFS(Vendors!I2:I200,Vendors!A2:A200,A9)</f>
        <v>150</v>
      </c>
      <c r="E9" s="4">
        <f>B9-C9</f>
        <v>0</v>
      </c>
      <c r="F9" t="str">
        <f>IF(C9=0,"Nothing booked",IF(C9&gt;B9,"Over","Within budget"))</f>
        <v>Within budget</v>
      </c>
    </row>
    <row r="10" spans="1:6" x14ac:dyDescent="0.25">
      <c r="A10" t="s">
        <v>55</v>
      </c>
      <c r="B10" s="4">
        <v>250</v>
      </c>
      <c r="C10" s="4">
        <f>SUMIFS(Vendors!F2:F200,Vendors!A2:A200,A10)</f>
        <v>0</v>
      </c>
      <c r="D10" s="4">
        <f>SUMIFS(Vendors!I2:I200,Vendors!A2:A200,A10)</f>
        <v>0</v>
      </c>
      <c r="E10" s="4">
        <f>B10-C10</f>
        <v>250</v>
      </c>
      <c r="F10" t="str">
        <f>IF(C10=0,"Nothing booked",IF(C10&gt;B10,"Over","Within budget"))</f>
        <v>Nothing booked</v>
      </c>
    </row>
    <row r="11" spans="1:6" x14ac:dyDescent="0.25">
      <c r="A11" t="s">
        <v>83</v>
      </c>
      <c r="B11" s="4">
        <v>200</v>
      </c>
      <c r="C11" s="4">
        <f>SUMIFS(Vendors!F2:F200,Vendors!A2:A200,A11)</f>
        <v>180</v>
      </c>
      <c r="D11" s="4">
        <f>SUMIFS(Vendors!I2:I200,Vendors!A2:A200,A11)</f>
        <v>180</v>
      </c>
      <c r="E11" s="4">
        <f>B11-C11</f>
        <v>20</v>
      </c>
      <c r="F11" t="str">
        <f>IF(C11=0,"Nothing booked",IF(C11&gt;B11,"Over","Within budget"))</f>
        <v>Within budget</v>
      </c>
    </row>
    <row r="12" spans="1:6" x14ac:dyDescent="0.25">
      <c r="A12" t="s">
        <v>84</v>
      </c>
      <c r="B12" s="4">
        <v>300</v>
      </c>
      <c r="C12" s="4">
        <f>SUMIFS(Vendors!F2:F200,Vendors!A2:A200,A12)</f>
        <v>0</v>
      </c>
      <c r="D12" s="4">
        <f>SUMIFS(Vendors!I2:I200,Vendors!A2:A200,A12)</f>
        <v>0</v>
      </c>
      <c r="E12" s="4">
        <f>B12-C12</f>
        <v>300</v>
      </c>
      <c r="F12" t="str">
        <f>IF(C12=0,"Nothing booked",IF(C12&gt;B12,"Over","Within budget"))</f>
        <v>Nothing booked</v>
      </c>
    </row>
    <row r="13" spans="1:6" x14ac:dyDescent="0.25">
      <c r="A13" t="s">
        <v>85</v>
      </c>
      <c r="B13" s="4">
        <v>750</v>
      </c>
      <c r="C13" s="4">
        <f>SUMIFS(Vendors!F2:F200,Vendors!A2:A200,A13)</f>
        <v>0</v>
      </c>
      <c r="D13" s="4">
        <f>SUMIFS(Vendors!I2:I200,Vendors!A2:A200,A13)</f>
        <v>0</v>
      </c>
      <c r="E13" s="4">
        <f>B13-C13</f>
        <v>750</v>
      </c>
      <c r="F13" t="str">
        <f>IF(C13=0,"Nothing booked",IF(C13&gt;B13,"Over","Within budget"))</f>
        <v>Nothing booked</v>
      </c>
    </row>
    <row r="14" spans="1:6" x14ac:dyDescent="0.25">
      <c r="A14" t="s">
        <v>86</v>
      </c>
      <c r="B14" s="4">
        <f>SUM(B2:B13)</f>
        <v>13500</v>
      </c>
      <c r="C14" s="4">
        <f>SUM(C2:C13)</f>
        <v>12160</v>
      </c>
      <c r="D14" s="4">
        <f>SUM(D2:D13)</f>
        <v>2550</v>
      </c>
      <c r="E14" s="4">
        <f>SUM(E2:E13)</f>
        <v>1340</v>
      </c>
      <c r="F14" t="str">
        <f>IF(C14&gt;Overview!$B$6,"Over","Within budget")</f>
        <v>Within budget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3" customWidth="1"/>
    <col min="4" max="4" width="15" customWidth="1"/>
    <col min="5" max="5" width="26" customWidth="1"/>
    <col min="6" max="6" width="10" customWidth="1"/>
    <col min="7" max="7" width="12" customWidth="1"/>
    <col min="8" max="8" width="11" customWidth="1"/>
    <col min="9" max="9" width="12" customWidth="1"/>
    <col min="10" max="11" width="10" customWidth="1"/>
  </cols>
  <sheetData>
    <row r="1" spans="1:12" s="1" customFormat="1" x14ac:dyDescent="0.25">
      <c r="A1" s="1" t="s">
        <v>74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31</v>
      </c>
      <c r="H1" s="1" t="s">
        <v>92</v>
      </c>
      <c r="I1" s="1" t="s">
        <v>10</v>
      </c>
      <c r="J1" s="1" t="s">
        <v>93</v>
      </c>
      <c r="K1" s="1" t="s">
        <v>94</v>
      </c>
      <c r="L1" s="1" t="s">
        <v>95</v>
      </c>
    </row>
    <row r="2" spans="1:12" x14ac:dyDescent="0.25">
      <c r="A2" t="s">
        <v>30</v>
      </c>
      <c r="B2" t="s">
        <v>96</v>
      </c>
      <c r="C2" t="s">
        <v>97</v>
      </c>
      <c r="D2" t="s">
        <v>98</v>
      </c>
      <c r="E2" t="s">
        <v>99</v>
      </c>
      <c r="F2" s="4">
        <v>2400</v>
      </c>
      <c r="G2" s="4">
        <v>600</v>
      </c>
      <c r="H2" t="b">
        <v>0</v>
      </c>
      <c r="I2" s="4">
        <f>IF(H2=TRUE,F2,G2)</f>
        <v>600</v>
      </c>
      <c r="J2" s="4">
        <f>F2-I2</f>
        <v>1800</v>
      </c>
      <c r="K2" t="b">
        <v>1</v>
      </c>
      <c r="L2" s="6">
        <v>0.625</v>
      </c>
    </row>
    <row r="3" spans="1:12" x14ac:dyDescent="0.25">
      <c r="A3" t="s">
        <v>78</v>
      </c>
      <c r="B3" t="s">
        <v>100</v>
      </c>
      <c r="C3" t="s">
        <v>101</v>
      </c>
      <c r="D3" t="s">
        <v>102</v>
      </c>
      <c r="E3" t="s">
        <v>103</v>
      </c>
      <c r="F3" s="4">
        <v>5250</v>
      </c>
      <c r="G3" s="4">
        <v>1000</v>
      </c>
      <c r="H3" t="b">
        <v>0</v>
      </c>
      <c r="I3" s="4">
        <f>IF(H3=TRUE,F3,G3)</f>
        <v>1000</v>
      </c>
      <c r="J3" s="4">
        <f>F3-I3</f>
        <v>4250</v>
      </c>
      <c r="K3" t="b">
        <v>1</v>
      </c>
      <c r="L3" s="6">
        <v>0.6458333333333334</v>
      </c>
    </row>
    <row r="4" spans="1:12" x14ac:dyDescent="0.25">
      <c r="A4" t="s">
        <v>79</v>
      </c>
      <c r="B4" t="s">
        <v>104</v>
      </c>
      <c r="C4" t="s">
        <v>105</v>
      </c>
      <c r="D4" t="s">
        <v>106</v>
      </c>
      <c r="E4" t="s">
        <v>107</v>
      </c>
      <c r="F4" s="4">
        <v>1300</v>
      </c>
      <c r="G4" s="4">
        <v>0</v>
      </c>
      <c r="H4" t="b">
        <v>0</v>
      </c>
      <c r="I4" s="4">
        <f>IF(H4=TRUE,F4,G4)</f>
        <v>0</v>
      </c>
      <c r="J4" s="4">
        <f>F4-I4</f>
        <v>1300</v>
      </c>
      <c r="K4" t="b">
        <v>0</v>
      </c>
      <c r="L4" s="6">
        <v>0.6666666666666666</v>
      </c>
    </row>
    <row r="5" spans="1:12" x14ac:dyDescent="0.25">
      <c r="A5" t="s">
        <v>80</v>
      </c>
      <c r="B5" t="s">
        <v>108</v>
      </c>
      <c r="C5" t="s">
        <v>109</v>
      </c>
      <c r="D5" t="s">
        <v>110</v>
      </c>
      <c r="E5" t="s">
        <v>111</v>
      </c>
      <c r="F5" s="4">
        <v>950</v>
      </c>
      <c r="G5" s="4">
        <v>200</v>
      </c>
      <c r="H5" t="b">
        <v>0</v>
      </c>
      <c r="I5" s="4">
        <f>IF(H5=TRUE,F5,G5)</f>
        <v>200</v>
      </c>
      <c r="J5" s="4">
        <f>F5-I5</f>
        <v>750</v>
      </c>
      <c r="K5" t="b">
        <v>1</v>
      </c>
      <c r="L5" s="6">
        <v>0.4166666666666667</v>
      </c>
    </row>
    <row r="6" spans="1:12" x14ac:dyDescent="0.25">
      <c r="A6" t="s">
        <v>81</v>
      </c>
      <c r="B6" t="s">
        <v>112</v>
      </c>
      <c r="C6" t="s">
        <v>113</v>
      </c>
      <c r="D6" t="s">
        <v>114</v>
      </c>
      <c r="E6" t="s">
        <v>115</v>
      </c>
      <c r="F6" s="4">
        <v>800</v>
      </c>
      <c r="G6" s="4">
        <v>0</v>
      </c>
      <c r="H6" t="b">
        <v>0</v>
      </c>
      <c r="I6" s="4">
        <f>IF(H6=TRUE,F6,G6)</f>
        <v>0</v>
      </c>
      <c r="J6" s="4">
        <f>F6-I6</f>
        <v>800</v>
      </c>
      <c r="K6" t="b">
        <v>0</v>
      </c>
      <c r="L6" s="6">
        <v>0.5833333333333334</v>
      </c>
    </row>
    <row r="7" spans="1:12" x14ac:dyDescent="0.25">
      <c r="A7" t="s">
        <v>58</v>
      </c>
      <c r="B7" t="s">
        <v>116</v>
      </c>
      <c r="E7" t="s">
        <v>117</v>
      </c>
      <c r="F7" s="4">
        <v>420</v>
      </c>
      <c r="G7" s="4">
        <v>420</v>
      </c>
      <c r="H7" t="b">
        <v>1</v>
      </c>
      <c r="I7" s="4">
        <f>IF(H7=TRUE,F7,G7)</f>
        <v>420</v>
      </c>
      <c r="J7" s="4">
        <f>F7-I7</f>
        <v>0</v>
      </c>
      <c r="K7" t="b">
        <v>1</v>
      </c>
      <c r="L7" s="6"/>
    </row>
    <row r="8" spans="1:12" x14ac:dyDescent="0.25">
      <c r="A8" t="s">
        <v>53</v>
      </c>
      <c r="B8" t="s">
        <v>118</v>
      </c>
      <c r="D8" t="s">
        <v>119</v>
      </c>
      <c r="E8" t="s">
        <v>120</v>
      </c>
      <c r="F8" s="4">
        <v>260</v>
      </c>
      <c r="G8" s="4">
        <v>0</v>
      </c>
      <c r="H8" t="b">
        <v>0</v>
      </c>
      <c r="I8" s="4">
        <f>IF(H8=TRUE,F8,G8)</f>
        <v>0</v>
      </c>
      <c r="J8" s="4">
        <f>F8-I8</f>
        <v>260</v>
      </c>
      <c r="K8" t="b">
        <v>0</v>
      </c>
      <c r="L8" s="6"/>
    </row>
    <row r="9" spans="1:12" x14ac:dyDescent="0.25">
      <c r="A9" t="s">
        <v>82</v>
      </c>
      <c r="B9" t="s">
        <v>121</v>
      </c>
      <c r="C9" t="s">
        <v>122</v>
      </c>
      <c r="D9" t="s">
        <v>123</v>
      </c>
      <c r="E9" t="s">
        <v>124</v>
      </c>
      <c r="F9" s="4">
        <v>600</v>
      </c>
      <c r="G9" s="4">
        <v>150</v>
      </c>
      <c r="H9" t="b">
        <v>0</v>
      </c>
      <c r="I9" s="4">
        <f>IF(H9=TRUE,F9,G9)</f>
        <v>150</v>
      </c>
      <c r="J9" s="4">
        <f>F9-I9</f>
        <v>450</v>
      </c>
      <c r="K9" t="b">
        <v>1</v>
      </c>
      <c r="L9" s="6">
        <v>0.7291666666666666</v>
      </c>
    </row>
    <row r="10" spans="1:12" x14ac:dyDescent="0.25">
      <c r="A10" t="s">
        <v>83</v>
      </c>
      <c r="B10" t="s">
        <v>125</v>
      </c>
      <c r="C10" t="s">
        <v>126</v>
      </c>
      <c r="E10" t="s">
        <v>127</v>
      </c>
      <c r="F10" s="4">
        <v>180</v>
      </c>
      <c r="G10" s="4">
        <v>180</v>
      </c>
      <c r="H10" t="b">
        <v>1</v>
      </c>
      <c r="I10" s="4">
        <f>IF(H10=TRUE,F10,G10)</f>
        <v>180</v>
      </c>
      <c r="J10" s="4">
        <f>F10-I10</f>
        <v>0</v>
      </c>
      <c r="K10" t="b">
        <v>1</v>
      </c>
      <c r="L10" s="6"/>
    </row>
    <row r="11" spans="8:11" x14ac:dyDescent="0.25"/>
    <row r="12" spans="8:11" x14ac:dyDescent="0.25"/>
    <row r="13" spans="8:11" x14ac:dyDescent="0.25"/>
    <row r="14" spans="8:11" x14ac:dyDescent="0.25"/>
    <row r="15" spans="8:11" x14ac:dyDescent="0.25"/>
    <row r="16" spans="8:11" x14ac:dyDescent="0.25"/>
    <row r="17" spans="8:11" x14ac:dyDescent="0.25"/>
    <row r="18" spans="8:11" x14ac:dyDescent="0.25"/>
    <row r="19" spans="8:11" x14ac:dyDescent="0.25"/>
    <row r="20" spans="8:11" x14ac:dyDescent="0.25"/>
    <row r="21" spans="8:11" x14ac:dyDescent="0.25"/>
    <row r="22" spans="8:11" x14ac:dyDescent="0.25"/>
    <row r="23" spans="8:11" x14ac:dyDescent="0.25"/>
    <row r="24" spans="8:11" x14ac:dyDescent="0.25"/>
    <row r="25" spans="8:11" x14ac:dyDescent="0.25"/>
    <row r="26" spans="8:11" x14ac:dyDescent="0.25"/>
    <row r="27" spans="8:11" x14ac:dyDescent="0.25"/>
    <row r="28" spans="8:11" x14ac:dyDescent="0.25"/>
    <row r="29" spans="8:11" x14ac:dyDescent="0.25"/>
    <row r="30" spans="8:11" x14ac:dyDescent="0.25"/>
    <row r="31" spans="8:11" x14ac:dyDescent="0.25"/>
    <row r="32" spans="8:11" x14ac:dyDescent="0.25"/>
    <row r="33" spans="8:11" x14ac:dyDescent="0.25"/>
    <row r="34" spans="8:11" x14ac:dyDescent="0.25"/>
    <row r="35" spans="8:11" x14ac:dyDescent="0.25"/>
    <row r="36" spans="8:11" x14ac:dyDescent="0.25"/>
    <row r="37" spans="8:11" x14ac:dyDescent="0.25"/>
    <row r="38" spans="8:11" x14ac:dyDescent="0.25"/>
    <row r="39" spans="8:11" x14ac:dyDescent="0.25"/>
    <row r="40" spans="8:11" x14ac:dyDescent="0.25"/>
    <row r="41" spans="8:11" x14ac:dyDescent="0.25"/>
    <row r="42" spans="8:11" x14ac:dyDescent="0.25"/>
    <row r="43" spans="8:11" x14ac:dyDescent="0.25"/>
    <row r="44" spans="8:11" x14ac:dyDescent="0.25"/>
    <row r="45" spans="8:11" x14ac:dyDescent="0.25"/>
    <row r="46" spans="8:11" x14ac:dyDescent="0.25"/>
    <row r="47" spans="8:11" x14ac:dyDescent="0.25"/>
    <row r="48" spans="8:11" x14ac:dyDescent="0.25"/>
    <row r="49" spans="8:11" x14ac:dyDescent="0.25"/>
    <row r="50" spans="8:11" x14ac:dyDescent="0.25"/>
  </sheetData>
  <dataValidations count="4">
    <dataValidation type="list" allowBlank="1" sqref="H10:H50">
      <formula1>"TRUE,FALSE"</formula1>
    </dataValidation>
    <dataValidation type="list" allowBlank="1" sqref="H2:H50">
      <formula1>"TRUE,FALSE"</formula1>
    </dataValidation>
    <dataValidation type="list" allowBlank="1" sqref="K10:K50">
      <formula1>"TRUE,FALSE"</formula1>
    </dataValidation>
    <dataValidation type="list" allowBlank="1" sqref="K2:K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40" customWidth="1"/>
    <col min="3" max="3" width="11" customWidth="1"/>
    <col min="4" max="4" width="13" customWidth="1"/>
    <col min="5" max="5" width="7" customWidth="1"/>
  </cols>
  <sheetData>
    <row r="1" spans="1:5" s="1" customFormat="1" x14ac:dyDescent="0.25">
      <c r="A1" s="1" t="s">
        <v>128</v>
      </c>
      <c r="B1" s="1" t="s">
        <v>129</v>
      </c>
      <c r="C1" s="1" t="s">
        <v>130</v>
      </c>
      <c r="D1" s="1" t="s">
        <v>131</v>
      </c>
      <c r="E1" s="1" t="s">
        <v>22</v>
      </c>
    </row>
    <row r="2" spans="1:5" x14ac:dyDescent="0.25">
      <c r="A2" s="6">
        <v>0.4166666666666667</v>
      </c>
      <c r="B2" t="s">
        <v>132</v>
      </c>
      <c r="C2" t="s">
        <v>36</v>
      </c>
      <c r="D2" t="s">
        <v>133</v>
      </c>
      <c r="E2" t="b">
        <v>0</v>
      </c>
    </row>
    <row r="3" spans="1:5" x14ac:dyDescent="0.25">
      <c r="A3" s="6">
        <v>0.5416666666666666</v>
      </c>
      <c r="B3" t="s">
        <v>134</v>
      </c>
      <c r="C3" t="s">
        <v>50</v>
      </c>
      <c r="D3" t="s">
        <v>133</v>
      </c>
      <c r="E3" t="b">
        <v>0</v>
      </c>
    </row>
    <row r="4" spans="1:5" x14ac:dyDescent="0.25">
      <c r="A4" s="6">
        <v>0.5833333333333334</v>
      </c>
      <c r="B4" t="s">
        <v>135</v>
      </c>
      <c r="C4" t="s">
        <v>136</v>
      </c>
      <c r="D4" t="s">
        <v>137</v>
      </c>
      <c r="E4" t="b">
        <v>0</v>
      </c>
    </row>
    <row r="5" spans="1:5" x14ac:dyDescent="0.25">
      <c r="A5" s="6">
        <v>0.625</v>
      </c>
      <c r="B5" t="s">
        <v>138</v>
      </c>
      <c r="C5" t="s">
        <v>27</v>
      </c>
      <c r="D5" t="s">
        <v>139</v>
      </c>
      <c r="E5" t="b">
        <v>0</v>
      </c>
    </row>
    <row r="6" spans="1:5" x14ac:dyDescent="0.25">
      <c r="A6" s="6">
        <v>0.6458333333333334</v>
      </c>
      <c r="B6" t="s">
        <v>140</v>
      </c>
      <c r="C6" t="s">
        <v>36</v>
      </c>
      <c r="D6" t="s">
        <v>141</v>
      </c>
      <c r="E6" t="b">
        <v>0</v>
      </c>
    </row>
    <row r="7" spans="1:5" x14ac:dyDescent="0.25">
      <c r="A7" s="6">
        <v>0.6875</v>
      </c>
      <c r="B7" t="s">
        <v>142</v>
      </c>
      <c r="C7" t="s">
        <v>50</v>
      </c>
      <c r="D7" t="s">
        <v>143</v>
      </c>
      <c r="E7" t="b">
        <v>0</v>
      </c>
    </row>
    <row r="8" spans="1:5" x14ac:dyDescent="0.25">
      <c r="A8" s="6">
        <v>0.7083333333333334</v>
      </c>
      <c r="B8" t="s">
        <v>144</v>
      </c>
      <c r="C8" t="s">
        <v>44</v>
      </c>
      <c r="D8" t="s">
        <v>143</v>
      </c>
      <c r="E8" t="b">
        <v>0</v>
      </c>
    </row>
    <row r="9" spans="1:5" x14ac:dyDescent="0.25">
      <c r="A9" s="6">
        <v>0.7291666666666666</v>
      </c>
      <c r="B9" t="s">
        <v>145</v>
      </c>
      <c r="C9" t="s">
        <v>27</v>
      </c>
      <c r="D9" t="s">
        <v>133</v>
      </c>
      <c r="E9" t="b">
        <v>0</v>
      </c>
    </row>
    <row r="10" spans="1:5" x14ac:dyDescent="0.25">
      <c r="A10" s="6">
        <v>0.7604166666666666</v>
      </c>
      <c r="B10" t="s">
        <v>146</v>
      </c>
      <c r="C10" t="s">
        <v>27</v>
      </c>
      <c r="D10" t="s">
        <v>137</v>
      </c>
      <c r="E10" t="b">
        <v>0</v>
      </c>
    </row>
    <row r="11" spans="1:5" x14ac:dyDescent="0.25">
      <c r="A11" s="6">
        <v>0.7708333333333334</v>
      </c>
      <c r="B11" t="s">
        <v>147</v>
      </c>
      <c r="C11" t="s">
        <v>36</v>
      </c>
      <c r="D11" t="s">
        <v>133</v>
      </c>
      <c r="E11" t="b">
        <v>0</v>
      </c>
    </row>
    <row r="12" spans="1:5" x14ac:dyDescent="0.25">
      <c r="A12" s="6">
        <v>0.8125</v>
      </c>
      <c r="B12" t="s">
        <v>148</v>
      </c>
      <c r="C12" t="s">
        <v>27</v>
      </c>
      <c r="D12" t="s">
        <v>137</v>
      </c>
      <c r="E12" t="b">
        <v>0</v>
      </c>
    </row>
    <row r="13" spans="1:5" x14ac:dyDescent="0.25">
      <c r="A13" s="6">
        <v>0.8541666666666666</v>
      </c>
      <c r="B13" t="s">
        <v>149</v>
      </c>
      <c r="C13" t="s">
        <v>150</v>
      </c>
      <c r="D13" t="s">
        <v>133</v>
      </c>
      <c r="E13" t="b">
        <v>0</v>
      </c>
    </row>
    <row r="14" spans="1:5" x14ac:dyDescent="0.25">
      <c r="A14" s="6">
        <v>0.8645833333333334</v>
      </c>
      <c r="B14" t="s">
        <v>151</v>
      </c>
      <c r="C14" t="s">
        <v>150</v>
      </c>
      <c r="D14" t="s">
        <v>139</v>
      </c>
      <c r="E14" t="b">
        <v>0</v>
      </c>
    </row>
    <row r="15" spans="1:5" x14ac:dyDescent="0.25">
      <c r="A15" s="6">
        <v>0.9166666666666666</v>
      </c>
      <c r="B15" t="s">
        <v>152</v>
      </c>
      <c r="C15" t="s">
        <v>27</v>
      </c>
      <c r="D15" t="s">
        <v>153</v>
      </c>
      <c r="E15" t="b">
        <v>0</v>
      </c>
    </row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</sheetData>
  <dataValidations count="2">
    <dataValidation type="list" allowBlank="1" sqref="E10:E50">
      <formula1>"TRUE,FALSE"</formula1>
    </dataValidation>
    <dataValidation type="list" allowBlank="1" sqref="E2:E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Checklist</vt:lpstr>
      <vt:lpstr>Budget</vt:lpstr>
      <vt:lpstr>Vendors</vt:lpstr>
      <vt:lpstr>Day-of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Event Planning Checklist</dc:title>
  <dc:subject/>
  <dc:description/>
  <cp:keywords/>
  <cp:category/>
  <cp:lastModifiedBy>Unknown</cp:lastModifiedBy>
  <dcterms:created xsi:type="dcterms:W3CDTF">2026-10-18T23:17:10Z</dcterms:created>
  <dcterms:modified xsi:type="dcterms:W3CDTF">2026-10-18T23:17:10Z</dcterms:modified>
</cp:coreProperties>
</file>