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mily Tree" state="visible" r:id="rId4"/>
    <sheet sheetId="2" name="People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<sst xmlns="http://schemas.openxmlformats.org/spreadsheetml/2006/main" count="117" uniqueCount="87">
  <si>
    <t>Start person</t>
  </si>
  <si>
    <t>Parents</t>
  </si>
  <si>
    <t>Grandparents</t>
  </si>
  <si>
    <t>Great-grandparents</t>
  </si>
  <si>
    <t>ID 1</t>
  </si>
  <si>
    <t>ID 2</t>
  </si>
  <si>
    <t>ID 3</t>
  </si>
  <si>
    <t>ID 4</t>
  </si>
  <si>
    <t>ID</t>
  </si>
  <si>
    <t>First name</t>
  </si>
  <si>
    <t>Last name</t>
  </si>
  <si>
    <t>Birth surname</t>
  </si>
  <si>
    <t>Born (year)</t>
  </si>
  <si>
    <t>Died (year)</t>
  </si>
  <si>
    <t>Birthplace</t>
  </si>
  <si>
    <t>Parent 1 ID</t>
  </si>
  <si>
    <t>Parent 2 ID</t>
  </si>
  <si>
    <t>Spouse ID</t>
  </si>
  <si>
    <t>Gen (no parents listed)</t>
  </si>
  <si>
    <t>Generation</t>
  </si>
  <si>
    <t>Age or age at death</t>
  </si>
  <si>
    <t>Notes</t>
  </si>
  <si>
    <t>Tree label</t>
  </si>
  <si>
    <t>Up 1</t>
  </si>
  <si>
    <t>Up 2</t>
  </si>
  <si>
    <t>Up 3</t>
  </si>
  <si>
    <t>Up 4</t>
  </si>
  <si>
    <t>Up 5</t>
  </si>
  <si>
    <t>Root</t>
  </si>
  <si>
    <t>Root gen</t>
  </si>
  <si>
    <t>Thomas</t>
  </si>
  <si>
    <t>Hayes</t>
  </si>
  <si>
    <t>Boston, MA</t>
  </si>
  <si>
    <t>Worked on the Boston docks</t>
  </si>
  <si>
    <t>Margaret</t>
  </si>
  <si>
    <t>Quinn</t>
  </si>
  <si>
    <t>Cork, Ireland</t>
  </si>
  <si>
    <t>Came to Boston in 1926</t>
  </si>
  <si>
    <t>Patrick</t>
  </si>
  <si>
    <t>Byrne</t>
  </si>
  <si>
    <t>Philadelphia, PA</t>
  </si>
  <si>
    <t>Helen</t>
  </si>
  <si>
    <t>Walsh</t>
  </si>
  <si>
    <t>Jose</t>
  </si>
  <si>
    <t>Lopez</t>
  </si>
  <si>
    <t>Guadalajara, Mexico</t>
  </si>
  <si>
    <t>Rosa</t>
  </si>
  <si>
    <t>Garcia</t>
  </si>
  <si>
    <t>Robert</t>
  </si>
  <si>
    <t>Navy, 1953 to 1957</t>
  </si>
  <si>
    <t>Dorothy</t>
  </si>
  <si>
    <t>Luis</t>
  </si>
  <si>
    <t>San Antonio, TX</t>
  </si>
  <si>
    <t>Maria</t>
  </si>
  <si>
    <t>Ortiz</t>
  </si>
  <si>
    <t>El Paso, TX</t>
  </si>
  <si>
    <t>Parents not added yet</t>
  </si>
  <si>
    <t>Michael</t>
  </si>
  <si>
    <t>Karen</t>
  </si>
  <si>
    <t>Susan</t>
  </si>
  <si>
    <t>Reed</t>
  </si>
  <si>
    <t>David</t>
  </si>
  <si>
    <t>Hartford, CT</t>
  </si>
  <si>
    <t>Married into the family</t>
  </si>
  <si>
    <t>Emily</t>
  </si>
  <si>
    <t>Carter</t>
  </si>
  <si>
    <t>Daniel</t>
  </si>
  <si>
    <t>Jake</t>
  </si>
  <si>
    <t>James</t>
  </si>
  <si>
    <t>Denver, CO</t>
  </si>
  <si>
    <t>Ava</t>
  </si>
  <si>
    <t>Item</t>
  </si>
  <si>
    <t>Value</t>
  </si>
  <si>
    <t>This year</t>
  </si>
  <si>
    <t>Tree starts with person ID</t>
  </si>
  <si>
    <t>Tree starts with</t>
  </si>
  <si>
    <t>People in the tree</t>
  </si>
  <si>
    <t>Living</t>
  </si>
  <si>
    <t>Generations</t>
  </si>
  <si>
    <t>Earliest birth year</t>
  </si>
  <si>
    <t>People by generation</t>
  </si>
  <si>
    <t>Generation 1</t>
  </si>
  <si>
    <t>Generation 2</t>
  </si>
  <si>
    <t>Generation 3</t>
  </si>
  <si>
    <t>Generation 4</t>
  </si>
  <si>
    <t>Generation 5</t>
  </si>
  <si>
    <t>Generation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</si>
</sst>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26" customWidth="1"/>
    <col min="4" max="4" width="28" customWidth="1"/>
    <col min="5" max="8" width="6" hidden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D2" t="str">
        <f>IF(H2&gt;0,IFERROR(VLOOKUP(H2,People!$A$2:$O$61,15,FALSE),""),IF(G3&gt;0,"(not added yet)",""))</f>
        <v>Thomas Hayes (1905-1978)</v>
      </c>
      <c r="E2" s="2"/>
      <c r="F2" s="2"/>
      <c r="G2" s="2"/>
      <c r="H2" s="2">
        <f>IFERROR(IF(VLOOKUP(G3,People!$A$2:$I$61,8,FALSE)&gt;0,VLOOKUP(G3,People!$A$2:$I$61,8,FALSE),0),0)</f>
        <v>1</v>
      </c>
    </row>
    <row r="3" spans="1:8" x14ac:dyDescent="0.25">
      <c r="C3" t="str">
        <f>IF(G3&gt;0,IFERROR(VLOOKUP(G3,People!$A$2:$O$61,15,FALSE),""),IF(F5&gt;0,"(not added yet)",""))</f>
        <v>Robert Hayes (1935-2011)</v>
      </c>
      <c r="E3" s="2"/>
      <c r="F3" s="2"/>
      <c r="G3" s="2">
        <f>IFERROR(IF(VLOOKUP(F5,People!$A$2:$I$61,8,FALSE)&gt;0,VLOOKUP(F5,People!$A$2:$I$61,8,FALSE),0),0)</f>
        <v>7</v>
      </c>
      <c r="H3" s="2"/>
    </row>
    <row r="4" spans="1:8" x14ac:dyDescent="0.25">
      <c r="D4" t="str">
        <f>IF(H4&gt;0,IFERROR(VLOOKUP(H4,People!$A$2:$O$61,15,FALSE),""),IF(G3&gt;0,"(not added yet)",""))</f>
        <v>Margaret Hayes (1908-1990)</v>
      </c>
      <c r="E4" s="2"/>
      <c r="F4" s="2"/>
      <c r="G4" s="2"/>
      <c r="H4" s="2">
        <f>IFERROR(IF(VLOOKUP(G3,People!$A$2:$I$61,9,FALSE)&gt;0,VLOOKUP(G3,People!$A$2:$I$61,9,FALSE),0),0)</f>
        <v>2</v>
      </c>
    </row>
    <row r="5" spans="1:8" x14ac:dyDescent="0.25">
      <c r="B5" t="str">
        <f>IF(F5&gt;0,IFERROR(VLOOKUP(F5,People!$A$2:$O$61,15,FALSE),""),IF(E9&gt;0,"(not added yet)",""))</f>
        <v>Michael Hayes (b. 1962)</v>
      </c>
      <c r="E5" s="2"/>
      <c r="F5" s="2">
        <f>IFERROR(IF(VLOOKUP(E9,People!$A$2:$I$61,8,FALSE)&gt;0,VLOOKUP(E9,People!$A$2:$I$61,8,FALSE),0),0)</f>
        <v>11</v>
      </c>
      <c r="G5" s="2"/>
      <c r="H5" s="2"/>
    </row>
    <row r="6" spans="1:8" x14ac:dyDescent="0.25">
      <c r="D6" t="str">
        <f>IF(H6&gt;0,IFERROR(VLOOKUP(H6,People!$A$2:$O$61,15,FALSE),""),IF(G7&gt;0,"(not added yet)",""))</f>
        <v>Patrick Byrne (1910-1972)</v>
      </c>
      <c r="E6" s="2"/>
      <c r="F6" s="2"/>
      <c r="G6" s="2"/>
      <c r="H6" s="2">
        <f>IFERROR(IF(VLOOKUP(G7,People!$A$2:$I$61,8,FALSE)&gt;0,VLOOKUP(G7,People!$A$2:$I$61,8,FALSE),0),0)</f>
        <v>3</v>
      </c>
    </row>
    <row r="7" spans="1:8" x14ac:dyDescent="0.25">
      <c r="C7" t="str">
        <f>IF(G7&gt;0,IFERROR(VLOOKUP(G7,People!$A$2:$O$61,15,FALSE),""),IF(F5&gt;0,"(not added yet)",""))</f>
        <v>Dorothy Hayes (1938-2019)</v>
      </c>
      <c r="E7" s="2"/>
      <c r="F7" s="2"/>
      <c r="G7" s="2">
        <f>IFERROR(IF(VLOOKUP(F5,People!$A$2:$I$61,9,FALSE)&gt;0,VLOOKUP(F5,People!$A$2:$I$61,9,FALSE),0),0)</f>
        <v>8</v>
      </c>
      <c r="H7" s="2"/>
    </row>
    <row r="8" spans="1:8" x14ac:dyDescent="0.25">
      <c r="D8" t="str">
        <f>IF(H8&gt;0,IFERROR(VLOOKUP(H8,People!$A$2:$O$61,15,FALSE),""),IF(G7&gt;0,"(not added yet)",""))</f>
        <v>Helen Byrne (1913-1999)</v>
      </c>
      <c r="E8" s="2"/>
      <c r="F8" s="2"/>
      <c r="G8" s="2"/>
      <c r="H8" s="2">
        <f>IFERROR(IF(VLOOKUP(G7,People!$A$2:$I$61,9,FALSE)&gt;0,VLOOKUP(G7,People!$A$2:$I$61,9,FALSE),0),0)</f>
        <v>4</v>
      </c>
    </row>
    <row r="9" spans="1:8" x14ac:dyDescent="0.25">
      <c r="A9" t="str">
        <f>IF(E9&gt;0,IFERROR(VLOOKUP(E9,People!$A$2:$O$61,15,FALSE),""),"")</f>
        <v>Emily Carter (b. 1994)</v>
      </c>
      <c r="E9" s="2">
        <f>Summary!$B$3</f>
        <v>15</v>
      </c>
      <c r="F9" s="2"/>
      <c r="G9" s="2"/>
      <c r="H9" s="2"/>
    </row>
    <row r="10" spans="1:8" x14ac:dyDescent="0.25">
      <c r="D10" t="str">
        <f>IF(H10&gt;0,IFERROR(VLOOKUP(H10,People!$A$2:$O$61,15,FALSE),""),IF(G11&gt;0,"(not added yet)",""))</f>
        <v>Jose Lopez (1912-1980)</v>
      </c>
      <c r="E10" s="2"/>
      <c r="F10" s="2"/>
      <c r="G10" s="2"/>
      <c r="H10" s="2">
        <f>IFERROR(IF(VLOOKUP(G11,People!$A$2:$I$61,8,FALSE)&gt;0,VLOOKUP(G11,People!$A$2:$I$61,8,FALSE),0),0)</f>
        <v>5</v>
      </c>
    </row>
    <row r="11" spans="1:8" x14ac:dyDescent="0.25">
      <c r="C11" t="str">
        <f>IF(G11&gt;0,IFERROR(VLOOKUP(G11,People!$A$2:$O$61,15,FALSE),""),IF(F13&gt;0,"(not added yet)",""))</f>
        <v>Luis Lopez (1939-2015)</v>
      </c>
      <c r="E11" s="2"/>
      <c r="F11" s="2"/>
      <c r="G11" s="2">
        <f>IFERROR(IF(VLOOKUP(F13,People!$A$2:$I$61,8,FALSE)&gt;0,VLOOKUP(F13,People!$A$2:$I$61,8,FALSE),0),0)</f>
        <v>9</v>
      </c>
      <c r="H11" s="2"/>
    </row>
    <row r="12" spans="1:8" x14ac:dyDescent="0.25">
      <c r="D12" t="str">
        <f>IF(H12&gt;0,IFERROR(VLOOKUP(H12,People!$A$2:$O$61,15,FALSE),""),IF(G11&gt;0,"(not added yet)",""))</f>
        <v>Rosa Lopez (1915-2001)</v>
      </c>
      <c r="E12" s="2"/>
      <c r="F12" s="2"/>
      <c r="G12" s="2"/>
      <c r="H12" s="2">
        <f>IFERROR(IF(VLOOKUP(G11,People!$A$2:$I$61,9,FALSE)&gt;0,VLOOKUP(G11,People!$A$2:$I$61,9,FALSE),0),0)</f>
        <v>6</v>
      </c>
    </row>
    <row r="13" spans="1:8" x14ac:dyDescent="0.25">
      <c r="B13" t="str">
        <f>IF(F13&gt;0,IFERROR(VLOOKUP(F13,People!$A$2:$O$61,15,FALSE),""),IF(E9&gt;0,"(not added yet)",""))</f>
        <v>Karen Hayes (b. 1964)</v>
      </c>
      <c r="E13" s="2"/>
      <c r="F13" s="2">
        <f>IFERROR(IF(VLOOKUP(E9,People!$A$2:$I$61,9,FALSE)&gt;0,VLOOKUP(E9,People!$A$2:$I$61,9,FALSE),0),0)</f>
        <v>12</v>
      </c>
      <c r="G13" s="2"/>
      <c r="H13" s="2"/>
    </row>
    <row r="14" spans="1:8" x14ac:dyDescent="0.25">
      <c r="D14" t="str">
        <f>IF(H14&gt;0,IFERROR(VLOOKUP(H14,People!$A$2:$O$61,15,FALSE),""),IF(G15&gt;0,"(not added yet)",""))</f>
        <v>(not added yet)</v>
      </c>
      <c r="E14" s="2"/>
      <c r="F14" s="2"/>
      <c r="G14" s="2"/>
      <c r="H14" s="2">
        <f>IFERROR(IF(VLOOKUP(G15,People!$A$2:$I$61,8,FALSE)&gt;0,VLOOKUP(G15,People!$A$2:$I$61,8,FALSE),0),0)</f>
        <v>0</v>
      </c>
    </row>
    <row r="15" spans="1:8" x14ac:dyDescent="0.25">
      <c r="C15" t="str">
        <f>IF(G15&gt;0,IFERROR(VLOOKUP(G15,People!$A$2:$O$61,15,FALSE),""),IF(F13&gt;0,"(not added yet)",""))</f>
        <v>Maria Lopez (b. 1941)</v>
      </c>
      <c r="E15" s="2"/>
      <c r="F15" s="2"/>
      <c r="G15" s="2">
        <f>IFERROR(IF(VLOOKUP(F13,People!$A$2:$I$61,9,FALSE)&gt;0,VLOOKUP(F13,People!$A$2:$I$61,9,FALSE),0),0)</f>
        <v>10</v>
      </c>
      <c r="H15" s="2"/>
    </row>
    <row r="16" spans="1:8" x14ac:dyDescent="0.25">
      <c r="D16" t="str">
        <f>IF(H16&gt;0,IFERROR(VLOOKUP(H16,People!$A$2:$O$61,15,FALSE),""),IF(G15&gt;0,"(not added yet)",""))</f>
        <v>(not added yet)</v>
      </c>
      <c r="E16" s="2"/>
      <c r="F16" s="2"/>
      <c r="G16" s="2"/>
      <c r="H16" s="2">
        <f>IFERROR(IF(VLOOKUP(G15,People!$A$2:$I$61,9,FALSE)&gt;0,VLOOKUP(G15,People!$A$2:$I$61,9,FALSE),0),0)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V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3" width="12" customWidth="1"/>
    <col min="4" max="4" width="13" customWidth="1"/>
    <col min="7" max="7" width="20" customWidth="1"/>
    <col min="11" max="11" width="12" customWidth="1"/>
    <col min="12" max="12" width="10" customWidth="1"/>
    <col min="13" max="13" width="11" customWidth="1"/>
    <col min="14" max="14" width="28" customWidth="1"/>
    <col min="15" max="15" width="28" hidden="1" customWidth="1"/>
    <col min="16" max="22" width="6" hidden="1" customWidth="1"/>
  </cols>
  <sheetData>
    <row r="1" spans="1:22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</row>
    <row r="2" spans="1:22" x14ac:dyDescent="0.25">
      <c r="A2" s="2">
        <v>1</v>
      </c>
      <c r="B2" t="s">
        <v>30</v>
      </c>
      <c r="C2" t="s">
        <v>31</v>
      </c>
      <c r="E2">
        <v>1905</v>
      </c>
      <c r="F2">
        <v>1978</v>
      </c>
      <c r="G2" t="s">
        <v>32</v>
      </c>
      <c r="H2" s="2"/>
      <c r="I2" s="2"/>
      <c r="J2" s="2">
        <v>2</v>
      </c>
      <c r="K2" s="2">
        <v>1</v>
      </c>
      <c r="L2" s="2">
        <f>IF(ISBLANK(B2),"",COUNTIF(P2:T2,"&gt;0")+V2)</f>
        <v>1</v>
      </c>
      <c r="M2" s="2">
        <f>IF(ISNUMBER(E2),IF(ISNUMBER(F2),F2-E2,Summary!$B$2-E2),"")</f>
        <v>73</v>
      </c>
      <c r="N2" t="s">
        <v>33</v>
      </c>
      <c r="O2" t="str">
        <f>IF(ISBLANK(B2),"",B2&amp;" "&amp;C2&amp;IF(ISNUMBER(E2),IF(ISNUMBER(F2)," ("&amp;E2&amp;"-"&amp;F2&amp;")"," (b. "&amp;E2&amp;")"),""))</f>
        <v>Thomas Hayes (1905-1978)</v>
      </c>
      <c r="P2" s="2">
        <f>IF(ISNUMBER(H2),H2,IF(ISNUMBER(I2),I2,0))</f>
        <v>0</v>
      </c>
      <c r="Q2" s="2">
        <f>IF(P2&gt;0,IF(IFERROR(VLOOKUP(P2,$A$2:$I$61,8,FALSE),0)&gt;0,VLOOKUP(P2,$A$2:$I$61,8,FALSE),IF(IFERROR(VLOOKUP(P2,$A$2:$I$61,9,FALSE),0)&gt;0,VLOOKUP(P2,$A$2:$I$61,9,FALSE),0)),0)</f>
        <v>0</v>
      </c>
      <c r="R2" s="2">
        <f>IF(Q2&gt;0,IF(IFERROR(VLOOKUP(Q2,$A$2:$I$61,8,FALSE),0)&gt;0,VLOOKUP(Q2,$A$2:$I$61,8,FALSE),IF(IFERROR(VLOOKUP(Q2,$A$2:$I$61,9,FALSE),0)&gt;0,VLOOKUP(Q2,$A$2:$I$61,9,FALSE),0)),0)</f>
        <v>0</v>
      </c>
      <c r="S2" s="2">
        <f>IF(R2&gt;0,IF(IFERROR(VLOOKUP(R2,$A$2:$I$61,8,FALSE),0)&gt;0,VLOOKUP(R2,$A$2:$I$61,8,FALSE),IF(IFERROR(VLOOKUP(R2,$A$2:$I$61,9,FALSE),0)&gt;0,VLOOKUP(R2,$A$2:$I$61,9,FALSE),0)),0)</f>
        <v>0</v>
      </c>
      <c r="T2" s="2">
        <f>IF(S2&gt;0,IF(IFERROR(VLOOKUP(S2,$A$2:$I$61,8,FALSE),0)&gt;0,VLOOKUP(S2,$A$2:$I$61,8,FALSE),IF(IFERROR(VLOOKUP(S2,$A$2:$I$61,9,FALSE),0)&gt;0,VLOOKUP(S2,$A$2:$I$61,9,FALSE),0)),0)</f>
        <v>0</v>
      </c>
      <c r="U2" s="2">
        <f>IF(T2&gt;0,T2,IF(S2&gt;0,S2,IF(R2&gt;0,R2,IF(Q2&gt;0,Q2,IF(P2&gt;0,P2,IF(ISNUMBER(A2),A2,0))))))</f>
        <v>1</v>
      </c>
      <c r="V2" s="2">
        <f>IF(IFERROR(VLOOKUP(U2,$A$2:$K$61,11,FALSE),0)&gt;0,VLOOKUP(U2,$A$2:$K$61,11,FALSE),1)</f>
        <v>1</v>
      </c>
    </row>
    <row r="3" spans="1:22" x14ac:dyDescent="0.25">
      <c r="A3" s="2">
        <v>2</v>
      </c>
      <c r="B3" t="s">
        <v>34</v>
      </c>
      <c r="C3" t="s">
        <v>31</v>
      </c>
      <c r="D3" t="s">
        <v>35</v>
      </c>
      <c r="E3">
        <v>1908</v>
      </c>
      <c r="F3">
        <v>1990</v>
      </c>
      <c r="G3" t="s">
        <v>36</v>
      </c>
      <c r="H3" s="2"/>
      <c r="I3" s="2"/>
      <c r="J3" s="2">
        <v>1</v>
      </c>
      <c r="K3" s="2">
        <v>1</v>
      </c>
      <c r="L3" s="2">
        <f>IF(ISBLANK(B3),"",COUNTIF(P3:T3,"&gt;0")+V3)</f>
        <v>1</v>
      </c>
      <c r="M3" s="2">
        <f>IF(ISNUMBER(E3),IF(ISNUMBER(F3),F3-E3,Summary!$B$2-E3),"")</f>
        <v>82</v>
      </c>
      <c r="N3" t="s">
        <v>37</v>
      </c>
      <c r="O3" t="str">
        <f>IF(ISBLANK(B3),"",B3&amp;" "&amp;C3&amp;IF(ISNUMBER(E3),IF(ISNUMBER(F3)," ("&amp;E3&amp;"-"&amp;F3&amp;")"," (b. "&amp;E3&amp;")"),""))</f>
        <v>Margaret Hayes (1908-1990)</v>
      </c>
      <c r="P3" s="2">
        <f>IF(ISNUMBER(H3),H3,IF(ISNUMBER(I3),I3,0))</f>
        <v>0</v>
      </c>
      <c r="Q3" s="2">
        <f>IF(P3&gt;0,IF(IFERROR(VLOOKUP(P3,$A$2:$I$61,8,FALSE),0)&gt;0,VLOOKUP(P3,$A$2:$I$61,8,FALSE),IF(IFERROR(VLOOKUP(P3,$A$2:$I$61,9,FALSE),0)&gt;0,VLOOKUP(P3,$A$2:$I$61,9,FALSE),0)),0)</f>
        <v>0</v>
      </c>
      <c r="R3" s="2">
        <f>IF(Q3&gt;0,IF(IFERROR(VLOOKUP(Q3,$A$2:$I$61,8,FALSE),0)&gt;0,VLOOKUP(Q3,$A$2:$I$61,8,FALSE),IF(IFERROR(VLOOKUP(Q3,$A$2:$I$61,9,FALSE),0)&gt;0,VLOOKUP(Q3,$A$2:$I$61,9,FALSE),0)),0)</f>
        <v>0</v>
      </c>
      <c r="S3" s="2">
        <f>IF(R3&gt;0,IF(IFERROR(VLOOKUP(R3,$A$2:$I$61,8,FALSE),0)&gt;0,VLOOKUP(R3,$A$2:$I$61,8,FALSE),IF(IFERROR(VLOOKUP(R3,$A$2:$I$61,9,FALSE),0)&gt;0,VLOOKUP(R3,$A$2:$I$61,9,FALSE),0)),0)</f>
        <v>0</v>
      </c>
      <c r="T3" s="2">
        <f>IF(S3&gt;0,IF(IFERROR(VLOOKUP(S3,$A$2:$I$61,8,FALSE),0)&gt;0,VLOOKUP(S3,$A$2:$I$61,8,FALSE),IF(IFERROR(VLOOKUP(S3,$A$2:$I$61,9,FALSE),0)&gt;0,VLOOKUP(S3,$A$2:$I$61,9,FALSE),0)),0)</f>
        <v>0</v>
      </c>
      <c r="U3" s="2">
        <f>IF(T3&gt;0,T3,IF(S3&gt;0,S3,IF(R3&gt;0,R3,IF(Q3&gt;0,Q3,IF(P3&gt;0,P3,IF(ISNUMBER(A3),A3,0))))))</f>
        <v>2</v>
      </c>
      <c r="V3" s="2">
        <f>IF(IFERROR(VLOOKUP(U3,$A$2:$K$61,11,FALSE),0)&gt;0,VLOOKUP(U3,$A$2:$K$61,11,FALSE),1)</f>
        <v>1</v>
      </c>
    </row>
    <row r="4" spans="1:22" x14ac:dyDescent="0.25">
      <c r="A4" s="2">
        <v>3</v>
      </c>
      <c r="B4" t="s">
        <v>38</v>
      </c>
      <c r="C4" t="s">
        <v>39</v>
      </c>
      <c r="E4">
        <v>1910</v>
      </c>
      <c r="F4">
        <v>1972</v>
      </c>
      <c r="G4" t="s">
        <v>40</v>
      </c>
      <c r="H4" s="2"/>
      <c r="I4" s="2"/>
      <c r="J4" s="2">
        <v>4</v>
      </c>
      <c r="K4" s="2">
        <v>1</v>
      </c>
      <c r="L4" s="2">
        <f>IF(ISBLANK(B4),"",COUNTIF(P4:T4,"&gt;0")+V4)</f>
        <v>1</v>
      </c>
      <c r="M4" s="2">
        <f>IF(ISNUMBER(E4),IF(ISNUMBER(F4),F4-E4,Summary!$B$2-E4),"")</f>
        <v>62</v>
      </c>
      <c r="O4" t="str">
        <f>IF(ISBLANK(B4),"",B4&amp;" "&amp;C4&amp;IF(ISNUMBER(E4),IF(ISNUMBER(F4)," ("&amp;E4&amp;"-"&amp;F4&amp;")"," (b. "&amp;E4&amp;")"),""))</f>
        <v>Patrick Byrne (1910-1972)</v>
      </c>
      <c r="P4" s="2">
        <f>IF(ISNUMBER(H4),H4,IF(ISNUMBER(I4),I4,0))</f>
        <v>0</v>
      </c>
      <c r="Q4" s="2">
        <f>IF(P4&gt;0,IF(IFERROR(VLOOKUP(P4,$A$2:$I$61,8,FALSE),0)&gt;0,VLOOKUP(P4,$A$2:$I$61,8,FALSE),IF(IFERROR(VLOOKUP(P4,$A$2:$I$61,9,FALSE),0)&gt;0,VLOOKUP(P4,$A$2:$I$61,9,FALSE),0)),0)</f>
        <v>0</v>
      </c>
      <c r="R4" s="2">
        <f>IF(Q4&gt;0,IF(IFERROR(VLOOKUP(Q4,$A$2:$I$61,8,FALSE),0)&gt;0,VLOOKUP(Q4,$A$2:$I$61,8,FALSE),IF(IFERROR(VLOOKUP(Q4,$A$2:$I$61,9,FALSE),0)&gt;0,VLOOKUP(Q4,$A$2:$I$61,9,FALSE),0)),0)</f>
        <v>0</v>
      </c>
      <c r="S4" s="2">
        <f>IF(R4&gt;0,IF(IFERROR(VLOOKUP(R4,$A$2:$I$61,8,FALSE),0)&gt;0,VLOOKUP(R4,$A$2:$I$61,8,FALSE),IF(IFERROR(VLOOKUP(R4,$A$2:$I$61,9,FALSE),0)&gt;0,VLOOKUP(R4,$A$2:$I$61,9,FALSE),0)),0)</f>
        <v>0</v>
      </c>
      <c r="T4" s="2">
        <f>IF(S4&gt;0,IF(IFERROR(VLOOKUP(S4,$A$2:$I$61,8,FALSE),0)&gt;0,VLOOKUP(S4,$A$2:$I$61,8,FALSE),IF(IFERROR(VLOOKUP(S4,$A$2:$I$61,9,FALSE),0)&gt;0,VLOOKUP(S4,$A$2:$I$61,9,FALSE),0)),0)</f>
        <v>0</v>
      </c>
      <c r="U4" s="2">
        <f>IF(T4&gt;0,T4,IF(S4&gt;0,S4,IF(R4&gt;0,R4,IF(Q4&gt;0,Q4,IF(P4&gt;0,P4,IF(ISNUMBER(A4),A4,0))))))</f>
        <v>3</v>
      </c>
      <c r="V4" s="2">
        <f>IF(IFERROR(VLOOKUP(U4,$A$2:$K$61,11,FALSE),0)&gt;0,VLOOKUP(U4,$A$2:$K$61,11,FALSE),1)</f>
        <v>1</v>
      </c>
    </row>
    <row r="5" spans="1:22" x14ac:dyDescent="0.25">
      <c r="A5" s="2">
        <v>4</v>
      </c>
      <c r="B5" t="s">
        <v>41</v>
      </c>
      <c r="C5" t="s">
        <v>39</v>
      </c>
      <c r="D5" t="s">
        <v>42</v>
      </c>
      <c r="E5">
        <v>1913</v>
      </c>
      <c r="F5">
        <v>1999</v>
      </c>
      <c r="G5" t="s">
        <v>40</v>
      </c>
      <c r="H5" s="2"/>
      <c r="I5" s="2"/>
      <c r="J5" s="2">
        <v>3</v>
      </c>
      <c r="K5" s="2">
        <v>1</v>
      </c>
      <c r="L5" s="2">
        <f>IF(ISBLANK(B5),"",COUNTIF(P5:T5,"&gt;0")+V5)</f>
        <v>1</v>
      </c>
      <c r="M5" s="2">
        <f>IF(ISNUMBER(E5),IF(ISNUMBER(F5),F5-E5,Summary!$B$2-E5),"")</f>
        <v>86</v>
      </c>
      <c r="O5" t="str">
        <f>IF(ISBLANK(B5),"",B5&amp;" "&amp;C5&amp;IF(ISNUMBER(E5),IF(ISNUMBER(F5)," ("&amp;E5&amp;"-"&amp;F5&amp;")"," (b. "&amp;E5&amp;")"),""))</f>
        <v>Helen Byrne (1913-1999)</v>
      </c>
      <c r="P5" s="2">
        <f>IF(ISNUMBER(H5),H5,IF(ISNUMBER(I5),I5,0))</f>
        <v>0</v>
      </c>
      <c r="Q5" s="2">
        <f>IF(P5&gt;0,IF(IFERROR(VLOOKUP(P5,$A$2:$I$61,8,FALSE),0)&gt;0,VLOOKUP(P5,$A$2:$I$61,8,FALSE),IF(IFERROR(VLOOKUP(P5,$A$2:$I$61,9,FALSE),0)&gt;0,VLOOKUP(P5,$A$2:$I$61,9,FALSE),0)),0)</f>
        <v>0</v>
      </c>
      <c r="R5" s="2">
        <f>IF(Q5&gt;0,IF(IFERROR(VLOOKUP(Q5,$A$2:$I$61,8,FALSE),0)&gt;0,VLOOKUP(Q5,$A$2:$I$61,8,FALSE),IF(IFERROR(VLOOKUP(Q5,$A$2:$I$61,9,FALSE),0)&gt;0,VLOOKUP(Q5,$A$2:$I$61,9,FALSE),0)),0)</f>
        <v>0</v>
      </c>
      <c r="S5" s="2">
        <f>IF(R5&gt;0,IF(IFERROR(VLOOKUP(R5,$A$2:$I$61,8,FALSE),0)&gt;0,VLOOKUP(R5,$A$2:$I$61,8,FALSE),IF(IFERROR(VLOOKUP(R5,$A$2:$I$61,9,FALSE),0)&gt;0,VLOOKUP(R5,$A$2:$I$61,9,FALSE),0)),0)</f>
        <v>0</v>
      </c>
      <c r="T5" s="2">
        <f>IF(S5&gt;0,IF(IFERROR(VLOOKUP(S5,$A$2:$I$61,8,FALSE),0)&gt;0,VLOOKUP(S5,$A$2:$I$61,8,FALSE),IF(IFERROR(VLOOKUP(S5,$A$2:$I$61,9,FALSE),0)&gt;0,VLOOKUP(S5,$A$2:$I$61,9,FALSE),0)),0)</f>
        <v>0</v>
      </c>
      <c r="U5" s="2">
        <f>IF(T5&gt;0,T5,IF(S5&gt;0,S5,IF(R5&gt;0,R5,IF(Q5&gt;0,Q5,IF(P5&gt;0,P5,IF(ISNUMBER(A5),A5,0))))))</f>
        <v>4</v>
      </c>
      <c r="V5" s="2">
        <f>IF(IFERROR(VLOOKUP(U5,$A$2:$K$61,11,FALSE),0)&gt;0,VLOOKUP(U5,$A$2:$K$61,11,FALSE),1)</f>
        <v>1</v>
      </c>
    </row>
    <row r="6" spans="1:22" x14ac:dyDescent="0.25">
      <c r="A6" s="2">
        <v>5</v>
      </c>
      <c r="B6" t="s">
        <v>43</v>
      </c>
      <c r="C6" t="s">
        <v>44</v>
      </c>
      <c r="E6">
        <v>1912</v>
      </c>
      <c r="F6">
        <v>1980</v>
      </c>
      <c r="G6" t="s">
        <v>45</v>
      </c>
      <c r="H6" s="2"/>
      <c r="I6" s="2"/>
      <c r="J6" s="2">
        <v>6</v>
      </c>
      <c r="K6" s="2">
        <v>1</v>
      </c>
      <c r="L6" s="2">
        <f>IF(ISBLANK(B6),"",COUNTIF(P6:T6,"&gt;0")+V6)</f>
        <v>1</v>
      </c>
      <c r="M6" s="2">
        <f>IF(ISNUMBER(E6),IF(ISNUMBER(F6),F6-E6,Summary!$B$2-E6),"")</f>
        <v>68</v>
      </c>
      <c r="O6" t="str">
        <f>IF(ISBLANK(B6),"",B6&amp;" "&amp;C6&amp;IF(ISNUMBER(E6),IF(ISNUMBER(F6)," ("&amp;E6&amp;"-"&amp;F6&amp;")"," (b. "&amp;E6&amp;")"),""))</f>
        <v>Jose Lopez (1912-1980)</v>
      </c>
      <c r="P6" s="2">
        <f>IF(ISNUMBER(H6),H6,IF(ISNUMBER(I6),I6,0))</f>
        <v>0</v>
      </c>
      <c r="Q6" s="2">
        <f>IF(P6&gt;0,IF(IFERROR(VLOOKUP(P6,$A$2:$I$61,8,FALSE),0)&gt;0,VLOOKUP(P6,$A$2:$I$61,8,FALSE),IF(IFERROR(VLOOKUP(P6,$A$2:$I$61,9,FALSE),0)&gt;0,VLOOKUP(P6,$A$2:$I$61,9,FALSE),0)),0)</f>
        <v>0</v>
      </c>
      <c r="R6" s="2">
        <f>IF(Q6&gt;0,IF(IFERROR(VLOOKUP(Q6,$A$2:$I$61,8,FALSE),0)&gt;0,VLOOKUP(Q6,$A$2:$I$61,8,FALSE),IF(IFERROR(VLOOKUP(Q6,$A$2:$I$61,9,FALSE),0)&gt;0,VLOOKUP(Q6,$A$2:$I$61,9,FALSE),0)),0)</f>
        <v>0</v>
      </c>
      <c r="S6" s="2">
        <f>IF(R6&gt;0,IF(IFERROR(VLOOKUP(R6,$A$2:$I$61,8,FALSE),0)&gt;0,VLOOKUP(R6,$A$2:$I$61,8,FALSE),IF(IFERROR(VLOOKUP(R6,$A$2:$I$61,9,FALSE),0)&gt;0,VLOOKUP(R6,$A$2:$I$61,9,FALSE),0)),0)</f>
        <v>0</v>
      </c>
      <c r="T6" s="2">
        <f>IF(S6&gt;0,IF(IFERROR(VLOOKUP(S6,$A$2:$I$61,8,FALSE),0)&gt;0,VLOOKUP(S6,$A$2:$I$61,8,FALSE),IF(IFERROR(VLOOKUP(S6,$A$2:$I$61,9,FALSE),0)&gt;0,VLOOKUP(S6,$A$2:$I$61,9,FALSE),0)),0)</f>
        <v>0</v>
      </c>
      <c r="U6" s="2">
        <f>IF(T6&gt;0,T6,IF(S6&gt;0,S6,IF(R6&gt;0,R6,IF(Q6&gt;0,Q6,IF(P6&gt;0,P6,IF(ISNUMBER(A6),A6,0))))))</f>
        <v>5</v>
      </c>
      <c r="V6" s="2">
        <f>IF(IFERROR(VLOOKUP(U6,$A$2:$K$61,11,FALSE),0)&gt;0,VLOOKUP(U6,$A$2:$K$61,11,FALSE),1)</f>
        <v>1</v>
      </c>
    </row>
    <row r="7" spans="1:22" x14ac:dyDescent="0.25">
      <c r="A7" s="2">
        <v>6</v>
      </c>
      <c r="B7" t="s">
        <v>46</v>
      </c>
      <c r="C7" t="s">
        <v>44</v>
      </c>
      <c r="D7" t="s">
        <v>47</v>
      </c>
      <c r="E7">
        <v>1915</v>
      </c>
      <c r="F7">
        <v>2001</v>
      </c>
      <c r="G7" t="s">
        <v>45</v>
      </c>
      <c r="H7" s="2"/>
      <c r="I7" s="2"/>
      <c r="J7" s="2">
        <v>5</v>
      </c>
      <c r="K7" s="2">
        <v>1</v>
      </c>
      <c r="L7" s="2">
        <f>IF(ISBLANK(B7),"",COUNTIF(P7:T7,"&gt;0")+V7)</f>
        <v>1</v>
      </c>
      <c r="M7" s="2">
        <f>IF(ISNUMBER(E7),IF(ISNUMBER(F7),F7-E7,Summary!$B$2-E7),"")</f>
        <v>86</v>
      </c>
      <c r="O7" t="str">
        <f>IF(ISBLANK(B7),"",B7&amp;" "&amp;C7&amp;IF(ISNUMBER(E7),IF(ISNUMBER(F7)," ("&amp;E7&amp;"-"&amp;F7&amp;")"," (b. "&amp;E7&amp;")"),""))</f>
        <v>Rosa Lopez (1915-2001)</v>
      </c>
      <c r="P7" s="2">
        <f>IF(ISNUMBER(H7),H7,IF(ISNUMBER(I7),I7,0))</f>
        <v>0</v>
      </c>
      <c r="Q7" s="2">
        <f>IF(P7&gt;0,IF(IFERROR(VLOOKUP(P7,$A$2:$I$61,8,FALSE),0)&gt;0,VLOOKUP(P7,$A$2:$I$61,8,FALSE),IF(IFERROR(VLOOKUP(P7,$A$2:$I$61,9,FALSE),0)&gt;0,VLOOKUP(P7,$A$2:$I$61,9,FALSE),0)),0)</f>
        <v>0</v>
      </c>
      <c r="R7" s="2">
        <f>IF(Q7&gt;0,IF(IFERROR(VLOOKUP(Q7,$A$2:$I$61,8,FALSE),0)&gt;0,VLOOKUP(Q7,$A$2:$I$61,8,FALSE),IF(IFERROR(VLOOKUP(Q7,$A$2:$I$61,9,FALSE),0)&gt;0,VLOOKUP(Q7,$A$2:$I$61,9,FALSE),0)),0)</f>
        <v>0</v>
      </c>
      <c r="S7" s="2">
        <f>IF(R7&gt;0,IF(IFERROR(VLOOKUP(R7,$A$2:$I$61,8,FALSE),0)&gt;0,VLOOKUP(R7,$A$2:$I$61,8,FALSE),IF(IFERROR(VLOOKUP(R7,$A$2:$I$61,9,FALSE),0)&gt;0,VLOOKUP(R7,$A$2:$I$61,9,FALSE),0)),0)</f>
        <v>0</v>
      </c>
      <c r="T7" s="2">
        <f>IF(S7&gt;0,IF(IFERROR(VLOOKUP(S7,$A$2:$I$61,8,FALSE),0)&gt;0,VLOOKUP(S7,$A$2:$I$61,8,FALSE),IF(IFERROR(VLOOKUP(S7,$A$2:$I$61,9,FALSE),0)&gt;0,VLOOKUP(S7,$A$2:$I$61,9,FALSE),0)),0)</f>
        <v>0</v>
      </c>
      <c r="U7" s="2">
        <f>IF(T7&gt;0,T7,IF(S7&gt;0,S7,IF(R7&gt;0,R7,IF(Q7&gt;0,Q7,IF(P7&gt;0,P7,IF(ISNUMBER(A7),A7,0))))))</f>
        <v>6</v>
      </c>
      <c r="V7" s="2">
        <f>IF(IFERROR(VLOOKUP(U7,$A$2:$K$61,11,FALSE),0)&gt;0,VLOOKUP(U7,$A$2:$K$61,11,FALSE),1)</f>
        <v>1</v>
      </c>
    </row>
    <row r="8" spans="1:22" x14ac:dyDescent="0.25">
      <c r="A8" s="2">
        <v>7</v>
      </c>
      <c r="B8" t="s">
        <v>48</v>
      </c>
      <c r="C8" t="s">
        <v>31</v>
      </c>
      <c r="E8">
        <v>1935</v>
      </c>
      <c r="F8">
        <v>2011</v>
      </c>
      <c r="G8" t="s">
        <v>32</v>
      </c>
      <c r="H8" s="2">
        <v>1</v>
      </c>
      <c r="I8" s="2">
        <v>2</v>
      </c>
      <c r="J8" s="2">
        <v>8</v>
      </c>
      <c r="K8" s="2"/>
      <c r="L8" s="2">
        <f>IF(ISBLANK(B8),"",COUNTIF(P8:T8,"&gt;0")+V8)</f>
        <v>2</v>
      </c>
      <c r="M8" s="2">
        <f>IF(ISNUMBER(E8),IF(ISNUMBER(F8),F8-E8,Summary!$B$2-E8),"")</f>
        <v>76</v>
      </c>
      <c r="N8" t="s">
        <v>49</v>
      </c>
      <c r="O8" t="str">
        <f>IF(ISBLANK(B8),"",B8&amp;" "&amp;C8&amp;IF(ISNUMBER(E8),IF(ISNUMBER(F8)," ("&amp;E8&amp;"-"&amp;F8&amp;")"," (b. "&amp;E8&amp;")"),""))</f>
        <v>Robert Hayes (1935-2011)</v>
      </c>
      <c r="P8" s="2">
        <f>IF(ISNUMBER(H8),H8,IF(ISNUMBER(I8),I8,0))</f>
        <v>1</v>
      </c>
      <c r="Q8" s="2">
        <f>IF(P8&gt;0,IF(IFERROR(VLOOKUP(P8,$A$2:$I$61,8,FALSE),0)&gt;0,VLOOKUP(P8,$A$2:$I$61,8,FALSE),IF(IFERROR(VLOOKUP(P8,$A$2:$I$61,9,FALSE),0)&gt;0,VLOOKUP(P8,$A$2:$I$61,9,FALSE),0)),0)</f>
        <v>0</v>
      </c>
      <c r="R8" s="2">
        <f>IF(Q8&gt;0,IF(IFERROR(VLOOKUP(Q8,$A$2:$I$61,8,FALSE),0)&gt;0,VLOOKUP(Q8,$A$2:$I$61,8,FALSE),IF(IFERROR(VLOOKUP(Q8,$A$2:$I$61,9,FALSE),0)&gt;0,VLOOKUP(Q8,$A$2:$I$61,9,FALSE),0)),0)</f>
        <v>0</v>
      </c>
      <c r="S8" s="2">
        <f>IF(R8&gt;0,IF(IFERROR(VLOOKUP(R8,$A$2:$I$61,8,FALSE),0)&gt;0,VLOOKUP(R8,$A$2:$I$61,8,FALSE),IF(IFERROR(VLOOKUP(R8,$A$2:$I$61,9,FALSE),0)&gt;0,VLOOKUP(R8,$A$2:$I$61,9,FALSE),0)),0)</f>
        <v>0</v>
      </c>
      <c r="T8" s="2">
        <f>IF(S8&gt;0,IF(IFERROR(VLOOKUP(S8,$A$2:$I$61,8,FALSE),0)&gt;0,VLOOKUP(S8,$A$2:$I$61,8,FALSE),IF(IFERROR(VLOOKUP(S8,$A$2:$I$61,9,FALSE),0)&gt;0,VLOOKUP(S8,$A$2:$I$61,9,FALSE),0)),0)</f>
        <v>0</v>
      </c>
      <c r="U8" s="2">
        <f>IF(T8&gt;0,T8,IF(S8&gt;0,S8,IF(R8&gt;0,R8,IF(Q8&gt;0,Q8,IF(P8&gt;0,P8,IF(ISNUMBER(A8),A8,0))))))</f>
        <v>1</v>
      </c>
      <c r="V8" s="2">
        <f>IF(IFERROR(VLOOKUP(U8,$A$2:$K$61,11,FALSE),0)&gt;0,VLOOKUP(U8,$A$2:$K$61,11,FALSE),1)</f>
        <v>1</v>
      </c>
    </row>
    <row r="9" spans="1:22" x14ac:dyDescent="0.25">
      <c r="A9" s="2">
        <v>8</v>
      </c>
      <c r="B9" t="s">
        <v>50</v>
      </c>
      <c r="C9" t="s">
        <v>31</v>
      </c>
      <c r="D9" t="s">
        <v>39</v>
      </c>
      <c r="E9">
        <v>1938</v>
      </c>
      <c r="F9">
        <v>2019</v>
      </c>
      <c r="G9" t="s">
        <v>40</v>
      </c>
      <c r="H9" s="2">
        <v>3</v>
      </c>
      <c r="I9" s="2">
        <v>4</v>
      </c>
      <c r="J9" s="2">
        <v>7</v>
      </c>
      <c r="K9" s="2"/>
      <c r="L9" s="2">
        <f>IF(ISBLANK(B9),"",COUNTIF(P9:T9,"&gt;0")+V9)</f>
        <v>2</v>
      </c>
      <c r="M9" s="2">
        <f>IF(ISNUMBER(E9),IF(ISNUMBER(F9),F9-E9,Summary!$B$2-E9),"")</f>
        <v>81</v>
      </c>
      <c r="O9" t="str">
        <f>IF(ISBLANK(B9),"",B9&amp;" "&amp;C9&amp;IF(ISNUMBER(E9),IF(ISNUMBER(F9)," ("&amp;E9&amp;"-"&amp;F9&amp;")"," (b. "&amp;E9&amp;")"),""))</f>
        <v>Dorothy Hayes (1938-2019)</v>
      </c>
      <c r="P9" s="2">
        <f>IF(ISNUMBER(H9),H9,IF(ISNUMBER(I9),I9,0))</f>
        <v>3</v>
      </c>
      <c r="Q9" s="2">
        <f>IF(P9&gt;0,IF(IFERROR(VLOOKUP(P9,$A$2:$I$61,8,FALSE),0)&gt;0,VLOOKUP(P9,$A$2:$I$61,8,FALSE),IF(IFERROR(VLOOKUP(P9,$A$2:$I$61,9,FALSE),0)&gt;0,VLOOKUP(P9,$A$2:$I$61,9,FALSE),0)),0)</f>
        <v>0</v>
      </c>
      <c r="R9" s="2">
        <f>IF(Q9&gt;0,IF(IFERROR(VLOOKUP(Q9,$A$2:$I$61,8,FALSE),0)&gt;0,VLOOKUP(Q9,$A$2:$I$61,8,FALSE),IF(IFERROR(VLOOKUP(Q9,$A$2:$I$61,9,FALSE),0)&gt;0,VLOOKUP(Q9,$A$2:$I$61,9,FALSE),0)),0)</f>
        <v>0</v>
      </c>
      <c r="S9" s="2">
        <f>IF(R9&gt;0,IF(IFERROR(VLOOKUP(R9,$A$2:$I$61,8,FALSE),0)&gt;0,VLOOKUP(R9,$A$2:$I$61,8,FALSE),IF(IFERROR(VLOOKUP(R9,$A$2:$I$61,9,FALSE),0)&gt;0,VLOOKUP(R9,$A$2:$I$61,9,FALSE),0)),0)</f>
        <v>0</v>
      </c>
      <c r="T9" s="2">
        <f>IF(S9&gt;0,IF(IFERROR(VLOOKUP(S9,$A$2:$I$61,8,FALSE),0)&gt;0,VLOOKUP(S9,$A$2:$I$61,8,FALSE),IF(IFERROR(VLOOKUP(S9,$A$2:$I$61,9,FALSE),0)&gt;0,VLOOKUP(S9,$A$2:$I$61,9,FALSE),0)),0)</f>
        <v>0</v>
      </c>
      <c r="U9" s="2">
        <f>IF(T9&gt;0,T9,IF(S9&gt;0,S9,IF(R9&gt;0,R9,IF(Q9&gt;0,Q9,IF(P9&gt;0,P9,IF(ISNUMBER(A9),A9,0))))))</f>
        <v>3</v>
      </c>
      <c r="V9" s="2">
        <f>IF(IFERROR(VLOOKUP(U9,$A$2:$K$61,11,FALSE),0)&gt;0,VLOOKUP(U9,$A$2:$K$61,11,FALSE),1)</f>
        <v>1</v>
      </c>
    </row>
    <row r="10" spans="1:22" x14ac:dyDescent="0.25">
      <c r="A10" s="2">
        <v>9</v>
      </c>
      <c r="B10" t="s">
        <v>51</v>
      </c>
      <c r="C10" t="s">
        <v>44</v>
      </c>
      <c r="E10">
        <v>1939</v>
      </c>
      <c r="F10">
        <v>2015</v>
      </c>
      <c r="G10" t="s">
        <v>52</v>
      </c>
      <c r="H10" s="2">
        <v>5</v>
      </c>
      <c r="I10" s="2">
        <v>6</v>
      </c>
      <c r="J10" s="2">
        <v>10</v>
      </c>
      <c r="K10" s="2"/>
      <c r="L10" s="2">
        <f>IF(ISBLANK(B10),"",COUNTIF(P10:T10,"&gt;0")+V10)</f>
        <v>2</v>
      </c>
      <c r="M10" s="2">
        <f>IF(ISNUMBER(E10),IF(ISNUMBER(F10),F10-E10,Summary!$B$2-E10),"")</f>
        <v>76</v>
      </c>
      <c r="O10" t="str">
        <f>IF(ISBLANK(B10),"",B10&amp;" "&amp;C10&amp;IF(ISNUMBER(E10),IF(ISNUMBER(F10)," ("&amp;E10&amp;"-"&amp;F10&amp;")"," (b. "&amp;E10&amp;")"),""))</f>
        <v>Luis Lopez (1939-2015)</v>
      </c>
      <c r="P10" s="2">
        <f>IF(ISNUMBER(H10),H10,IF(ISNUMBER(I10),I10,0))</f>
        <v>5</v>
      </c>
      <c r="Q10" s="2">
        <f>IF(P10&gt;0,IF(IFERROR(VLOOKUP(P10,$A$2:$I$61,8,FALSE),0)&gt;0,VLOOKUP(P10,$A$2:$I$61,8,FALSE),IF(IFERROR(VLOOKUP(P10,$A$2:$I$61,9,FALSE),0)&gt;0,VLOOKUP(P10,$A$2:$I$61,9,FALSE),0)),0)</f>
        <v>0</v>
      </c>
      <c r="R10" s="2">
        <f>IF(Q10&gt;0,IF(IFERROR(VLOOKUP(Q10,$A$2:$I$61,8,FALSE),0)&gt;0,VLOOKUP(Q10,$A$2:$I$61,8,FALSE),IF(IFERROR(VLOOKUP(Q10,$A$2:$I$61,9,FALSE),0)&gt;0,VLOOKUP(Q10,$A$2:$I$61,9,FALSE),0)),0)</f>
        <v>0</v>
      </c>
      <c r="S10" s="2">
        <f>IF(R10&gt;0,IF(IFERROR(VLOOKUP(R10,$A$2:$I$61,8,FALSE),0)&gt;0,VLOOKUP(R10,$A$2:$I$61,8,FALSE),IF(IFERROR(VLOOKUP(R10,$A$2:$I$61,9,FALSE),0)&gt;0,VLOOKUP(R10,$A$2:$I$61,9,FALSE),0)),0)</f>
        <v>0</v>
      </c>
      <c r="T10" s="2">
        <f>IF(S10&gt;0,IF(IFERROR(VLOOKUP(S10,$A$2:$I$61,8,FALSE),0)&gt;0,VLOOKUP(S10,$A$2:$I$61,8,FALSE),IF(IFERROR(VLOOKUP(S10,$A$2:$I$61,9,FALSE),0)&gt;0,VLOOKUP(S10,$A$2:$I$61,9,FALSE),0)),0)</f>
        <v>0</v>
      </c>
      <c r="U10" s="2">
        <f>IF(T10&gt;0,T10,IF(S10&gt;0,S10,IF(R10&gt;0,R10,IF(Q10&gt;0,Q10,IF(P10&gt;0,P10,IF(ISNUMBER(A10),A10,0))))))</f>
        <v>5</v>
      </c>
      <c r="V10" s="2">
        <f>IF(IFERROR(VLOOKUP(U10,$A$2:$K$61,11,FALSE),0)&gt;0,VLOOKUP(U10,$A$2:$K$61,11,FALSE),1)</f>
        <v>1</v>
      </c>
    </row>
    <row r="11" spans="1:22" x14ac:dyDescent="0.25">
      <c r="A11" s="2">
        <v>10</v>
      </c>
      <c r="B11" t="s">
        <v>53</v>
      </c>
      <c r="C11" t="s">
        <v>44</v>
      </c>
      <c r="D11" t="s">
        <v>54</v>
      </c>
      <c r="E11">
        <v>1941</v>
      </c>
      <c r="G11" t="s">
        <v>55</v>
      </c>
      <c r="H11" s="2"/>
      <c r="I11" s="2"/>
      <c r="J11" s="2">
        <v>9</v>
      </c>
      <c r="K11" s="2">
        <v>2</v>
      </c>
      <c r="L11" s="2">
        <f>IF(ISBLANK(B11),"",COUNTIF(P11:T11,"&gt;0")+V11)</f>
        <v>2</v>
      </c>
      <c r="M11" s="2">
        <f>IF(ISNUMBER(E11),IF(ISNUMBER(F11),F11-E11,Summary!$B$2-E11),"")</f>
        <v>85</v>
      </c>
      <c r="N11" t="s">
        <v>56</v>
      </c>
      <c r="O11" t="str">
        <f>IF(ISBLANK(B11),"",B11&amp;" "&amp;C11&amp;IF(ISNUMBER(E11),IF(ISNUMBER(F11)," ("&amp;E11&amp;"-"&amp;F11&amp;")"," (b. "&amp;E11&amp;")"),""))</f>
        <v>Maria Lopez (b. 1941)</v>
      </c>
      <c r="P11" s="2">
        <f>IF(ISNUMBER(H11),H11,IF(ISNUMBER(I11),I11,0))</f>
        <v>0</v>
      </c>
      <c r="Q11" s="2">
        <f>IF(P11&gt;0,IF(IFERROR(VLOOKUP(P11,$A$2:$I$61,8,FALSE),0)&gt;0,VLOOKUP(P11,$A$2:$I$61,8,FALSE),IF(IFERROR(VLOOKUP(P11,$A$2:$I$61,9,FALSE),0)&gt;0,VLOOKUP(P11,$A$2:$I$61,9,FALSE),0)),0)</f>
        <v>0</v>
      </c>
      <c r="R11" s="2">
        <f>IF(Q11&gt;0,IF(IFERROR(VLOOKUP(Q11,$A$2:$I$61,8,FALSE),0)&gt;0,VLOOKUP(Q11,$A$2:$I$61,8,FALSE),IF(IFERROR(VLOOKUP(Q11,$A$2:$I$61,9,FALSE),0)&gt;0,VLOOKUP(Q11,$A$2:$I$61,9,FALSE),0)),0)</f>
        <v>0</v>
      </c>
      <c r="S11" s="2">
        <f>IF(R11&gt;0,IF(IFERROR(VLOOKUP(R11,$A$2:$I$61,8,FALSE),0)&gt;0,VLOOKUP(R11,$A$2:$I$61,8,FALSE),IF(IFERROR(VLOOKUP(R11,$A$2:$I$61,9,FALSE),0)&gt;0,VLOOKUP(R11,$A$2:$I$61,9,FALSE),0)),0)</f>
        <v>0</v>
      </c>
      <c r="T11" s="2">
        <f>IF(S11&gt;0,IF(IFERROR(VLOOKUP(S11,$A$2:$I$61,8,FALSE),0)&gt;0,VLOOKUP(S11,$A$2:$I$61,8,FALSE),IF(IFERROR(VLOOKUP(S11,$A$2:$I$61,9,FALSE),0)&gt;0,VLOOKUP(S11,$A$2:$I$61,9,FALSE),0)),0)</f>
        <v>0</v>
      </c>
      <c r="U11" s="2">
        <f>IF(T11&gt;0,T11,IF(S11&gt;0,S11,IF(R11&gt;0,R11,IF(Q11&gt;0,Q11,IF(P11&gt;0,P11,IF(ISNUMBER(A11),A11,0))))))</f>
        <v>10</v>
      </c>
      <c r="V11" s="2">
        <f>IF(IFERROR(VLOOKUP(U11,$A$2:$K$61,11,FALSE),0)&gt;0,VLOOKUP(U11,$A$2:$K$61,11,FALSE),1)</f>
        <v>2</v>
      </c>
    </row>
    <row r="12" spans="1:22" x14ac:dyDescent="0.25">
      <c r="A12" s="2">
        <v>11</v>
      </c>
      <c r="B12" t="s">
        <v>57</v>
      </c>
      <c r="C12" t="s">
        <v>31</v>
      </c>
      <c r="E12">
        <v>1962</v>
      </c>
      <c r="G12" t="s">
        <v>32</v>
      </c>
      <c r="H12" s="2">
        <v>7</v>
      </c>
      <c r="I12" s="2">
        <v>8</v>
      </c>
      <c r="J12" s="2">
        <v>12</v>
      </c>
      <c r="K12" s="2"/>
      <c r="L12" s="2">
        <f>IF(ISBLANK(B12),"",COUNTIF(P12:T12,"&gt;0")+V12)</f>
        <v>3</v>
      </c>
      <c r="M12" s="2">
        <f>IF(ISNUMBER(E12),IF(ISNUMBER(F12),F12-E12,Summary!$B$2-E12),"")</f>
        <v>64</v>
      </c>
      <c r="O12" t="str">
        <f>IF(ISBLANK(B12),"",B12&amp;" "&amp;C12&amp;IF(ISNUMBER(E12),IF(ISNUMBER(F12)," ("&amp;E12&amp;"-"&amp;F12&amp;")"," (b. "&amp;E12&amp;")"),""))</f>
        <v>Michael Hayes (b. 1962)</v>
      </c>
      <c r="P12" s="2">
        <f>IF(ISNUMBER(H12),H12,IF(ISNUMBER(I12),I12,0))</f>
        <v>7</v>
      </c>
      <c r="Q12" s="2">
        <f>IF(P12&gt;0,IF(IFERROR(VLOOKUP(P12,$A$2:$I$61,8,FALSE),0)&gt;0,VLOOKUP(P12,$A$2:$I$61,8,FALSE),IF(IFERROR(VLOOKUP(P12,$A$2:$I$61,9,FALSE),0)&gt;0,VLOOKUP(P12,$A$2:$I$61,9,FALSE),0)),0)</f>
        <v>1</v>
      </c>
      <c r="R12" s="2">
        <f>IF(Q12&gt;0,IF(IFERROR(VLOOKUP(Q12,$A$2:$I$61,8,FALSE),0)&gt;0,VLOOKUP(Q12,$A$2:$I$61,8,FALSE),IF(IFERROR(VLOOKUP(Q12,$A$2:$I$61,9,FALSE),0)&gt;0,VLOOKUP(Q12,$A$2:$I$61,9,FALSE),0)),0)</f>
        <v>0</v>
      </c>
      <c r="S12" s="2">
        <f>IF(R12&gt;0,IF(IFERROR(VLOOKUP(R12,$A$2:$I$61,8,FALSE),0)&gt;0,VLOOKUP(R12,$A$2:$I$61,8,FALSE),IF(IFERROR(VLOOKUP(R12,$A$2:$I$61,9,FALSE),0)&gt;0,VLOOKUP(R12,$A$2:$I$61,9,FALSE),0)),0)</f>
        <v>0</v>
      </c>
      <c r="T12" s="2">
        <f>IF(S12&gt;0,IF(IFERROR(VLOOKUP(S12,$A$2:$I$61,8,FALSE),0)&gt;0,VLOOKUP(S12,$A$2:$I$61,8,FALSE),IF(IFERROR(VLOOKUP(S12,$A$2:$I$61,9,FALSE),0)&gt;0,VLOOKUP(S12,$A$2:$I$61,9,FALSE),0)),0)</f>
        <v>0</v>
      </c>
      <c r="U12" s="2">
        <f>IF(T12&gt;0,T12,IF(S12&gt;0,S12,IF(R12&gt;0,R12,IF(Q12&gt;0,Q12,IF(P12&gt;0,P12,IF(ISNUMBER(A12),A12,0))))))</f>
        <v>1</v>
      </c>
      <c r="V12" s="2">
        <f>IF(IFERROR(VLOOKUP(U12,$A$2:$K$61,11,FALSE),0)&gt;0,VLOOKUP(U12,$A$2:$K$61,11,FALSE),1)</f>
        <v>1</v>
      </c>
    </row>
    <row r="13" spans="1:22" x14ac:dyDescent="0.25">
      <c r="A13" s="2">
        <v>12</v>
      </c>
      <c r="B13" t="s">
        <v>58</v>
      </c>
      <c r="C13" t="s">
        <v>31</v>
      </c>
      <c r="D13" t="s">
        <v>44</v>
      </c>
      <c r="E13">
        <v>1964</v>
      </c>
      <c r="G13" t="s">
        <v>52</v>
      </c>
      <c r="H13" s="2">
        <v>9</v>
      </c>
      <c r="I13" s="2">
        <v>10</v>
      </c>
      <c r="J13" s="2">
        <v>11</v>
      </c>
      <c r="K13" s="2"/>
      <c r="L13" s="2">
        <f>IF(ISBLANK(B13),"",COUNTIF(P13:T13,"&gt;0")+V13)</f>
        <v>3</v>
      </c>
      <c r="M13" s="2">
        <f>IF(ISNUMBER(E13),IF(ISNUMBER(F13),F13-E13,Summary!$B$2-E13),"")</f>
        <v>62</v>
      </c>
      <c r="O13" t="str">
        <f>IF(ISBLANK(B13),"",B13&amp;" "&amp;C13&amp;IF(ISNUMBER(E13),IF(ISNUMBER(F13)," ("&amp;E13&amp;"-"&amp;F13&amp;")"," (b. "&amp;E13&amp;")"),""))</f>
        <v>Karen Hayes (b. 1964)</v>
      </c>
      <c r="P13" s="2">
        <f>IF(ISNUMBER(H13),H13,IF(ISNUMBER(I13),I13,0))</f>
        <v>9</v>
      </c>
      <c r="Q13" s="2">
        <f>IF(P13&gt;0,IF(IFERROR(VLOOKUP(P13,$A$2:$I$61,8,FALSE),0)&gt;0,VLOOKUP(P13,$A$2:$I$61,8,FALSE),IF(IFERROR(VLOOKUP(P13,$A$2:$I$61,9,FALSE),0)&gt;0,VLOOKUP(P13,$A$2:$I$61,9,FALSE),0)),0)</f>
        <v>5</v>
      </c>
      <c r="R13" s="2">
        <f>IF(Q13&gt;0,IF(IFERROR(VLOOKUP(Q13,$A$2:$I$61,8,FALSE),0)&gt;0,VLOOKUP(Q13,$A$2:$I$61,8,FALSE),IF(IFERROR(VLOOKUP(Q13,$A$2:$I$61,9,FALSE),0)&gt;0,VLOOKUP(Q13,$A$2:$I$61,9,FALSE),0)),0)</f>
        <v>0</v>
      </c>
      <c r="S13" s="2">
        <f>IF(R13&gt;0,IF(IFERROR(VLOOKUP(R13,$A$2:$I$61,8,FALSE),0)&gt;0,VLOOKUP(R13,$A$2:$I$61,8,FALSE),IF(IFERROR(VLOOKUP(R13,$A$2:$I$61,9,FALSE),0)&gt;0,VLOOKUP(R13,$A$2:$I$61,9,FALSE),0)),0)</f>
        <v>0</v>
      </c>
      <c r="T13" s="2">
        <f>IF(S13&gt;0,IF(IFERROR(VLOOKUP(S13,$A$2:$I$61,8,FALSE),0)&gt;0,VLOOKUP(S13,$A$2:$I$61,8,FALSE),IF(IFERROR(VLOOKUP(S13,$A$2:$I$61,9,FALSE),0)&gt;0,VLOOKUP(S13,$A$2:$I$61,9,FALSE),0)),0)</f>
        <v>0</v>
      </c>
      <c r="U13" s="2">
        <f>IF(T13&gt;0,T13,IF(S13&gt;0,S13,IF(R13&gt;0,R13,IF(Q13&gt;0,Q13,IF(P13&gt;0,P13,IF(ISNUMBER(A13),A13,0))))))</f>
        <v>5</v>
      </c>
      <c r="V13" s="2">
        <f>IF(IFERROR(VLOOKUP(U13,$A$2:$K$61,11,FALSE),0)&gt;0,VLOOKUP(U13,$A$2:$K$61,11,FALSE),1)</f>
        <v>1</v>
      </c>
    </row>
    <row r="14" spans="1:22" x14ac:dyDescent="0.25">
      <c r="A14" s="2">
        <v>13</v>
      </c>
      <c r="B14" t="s">
        <v>59</v>
      </c>
      <c r="C14" t="s">
        <v>60</v>
      </c>
      <c r="D14" t="s">
        <v>31</v>
      </c>
      <c r="E14">
        <v>1965</v>
      </c>
      <c r="G14" t="s">
        <v>32</v>
      </c>
      <c r="H14" s="2">
        <v>7</v>
      </c>
      <c r="I14" s="2">
        <v>8</v>
      </c>
      <c r="J14" s="2">
        <v>14</v>
      </c>
      <c r="K14" s="2"/>
      <c r="L14" s="2">
        <f>IF(ISBLANK(B14),"",COUNTIF(P14:T14,"&gt;0")+V14)</f>
        <v>3</v>
      </c>
      <c r="M14" s="2">
        <f>IF(ISNUMBER(E14),IF(ISNUMBER(F14),F14-E14,Summary!$B$2-E14),"")</f>
        <v>61</v>
      </c>
      <c r="O14" t="str">
        <f>IF(ISBLANK(B14),"",B14&amp;" "&amp;C14&amp;IF(ISNUMBER(E14),IF(ISNUMBER(F14)," ("&amp;E14&amp;"-"&amp;F14&amp;")"," (b. "&amp;E14&amp;")"),""))</f>
        <v>Susan Reed (b. 1965)</v>
      </c>
      <c r="P14" s="2">
        <f>IF(ISNUMBER(H14),H14,IF(ISNUMBER(I14),I14,0))</f>
        <v>7</v>
      </c>
      <c r="Q14" s="2">
        <f>IF(P14&gt;0,IF(IFERROR(VLOOKUP(P14,$A$2:$I$61,8,FALSE),0)&gt;0,VLOOKUP(P14,$A$2:$I$61,8,FALSE),IF(IFERROR(VLOOKUP(P14,$A$2:$I$61,9,FALSE),0)&gt;0,VLOOKUP(P14,$A$2:$I$61,9,FALSE),0)),0)</f>
        <v>1</v>
      </c>
      <c r="R14" s="2">
        <f>IF(Q14&gt;0,IF(IFERROR(VLOOKUP(Q14,$A$2:$I$61,8,FALSE),0)&gt;0,VLOOKUP(Q14,$A$2:$I$61,8,FALSE),IF(IFERROR(VLOOKUP(Q14,$A$2:$I$61,9,FALSE),0)&gt;0,VLOOKUP(Q14,$A$2:$I$61,9,FALSE),0)),0)</f>
        <v>0</v>
      </c>
      <c r="S14" s="2">
        <f>IF(R14&gt;0,IF(IFERROR(VLOOKUP(R14,$A$2:$I$61,8,FALSE),0)&gt;0,VLOOKUP(R14,$A$2:$I$61,8,FALSE),IF(IFERROR(VLOOKUP(R14,$A$2:$I$61,9,FALSE),0)&gt;0,VLOOKUP(R14,$A$2:$I$61,9,FALSE),0)),0)</f>
        <v>0</v>
      </c>
      <c r="T14" s="2">
        <f>IF(S14&gt;0,IF(IFERROR(VLOOKUP(S14,$A$2:$I$61,8,FALSE),0)&gt;0,VLOOKUP(S14,$A$2:$I$61,8,FALSE),IF(IFERROR(VLOOKUP(S14,$A$2:$I$61,9,FALSE),0)&gt;0,VLOOKUP(S14,$A$2:$I$61,9,FALSE),0)),0)</f>
        <v>0</v>
      </c>
      <c r="U14" s="2">
        <f>IF(T14&gt;0,T14,IF(S14&gt;0,S14,IF(R14&gt;0,R14,IF(Q14&gt;0,Q14,IF(P14&gt;0,P14,IF(ISNUMBER(A14),A14,0))))))</f>
        <v>1</v>
      </c>
      <c r="V14" s="2">
        <f>IF(IFERROR(VLOOKUP(U14,$A$2:$K$61,11,FALSE),0)&gt;0,VLOOKUP(U14,$A$2:$K$61,11,FALSE),1)</f>
        <v>1</v>
      </c>
    </row>
    <row r="15" spans="1:22" x14ac:dyDescent="0.25">
      <c r="A15" s="2">
        <v>14</v>
      </c>
      <c r="B15" t="s">
        <v>61</v>
      </c>
      <c r="C15" t="s">
        <v>60</v>
      </c>
      <c r="E15">
        <v>1963</v>
      </c>
      <c r="G15" t="s">
        <v>62</v>
      </c>
      <c r="H15" s="2"/>
      <c r="I15" s="2"/>
      <c r="J15" s="2">
        <v>13</v>
      </c>
      <c r="K15" s="2">
        <v>3</v>
      </c>
      <c r="L15" s="2">
        <f>IF(ISBLANK(B15),"",COUNTIF(P15:T15,"&gt;0")+V15)</f>
        <v>3</v>
      </c>
      <c r="M15" s="2">
        <f>IF(ISNUMBER(E15),IF(ISNUMBER(F15),F15-E15,Summary!$B$2-E15),"")</f>
        <v>63</v>
      </c>
      <c r="N15" t="s">
        <v>63</v>
      </c>
      <c r="O15" t="str">
        <f>IF(ISBLANK(B15),"",B15&amp;" "&amp;C15&amp;IF(ISNUMBER(E15),IF(ISNUMBER(F15)," ("&amp;E15&amp;"-"&amp;F15&amp;")"," (b. "&amp;E15&amp;")"),""))</f>
        <v>David Reed (b. 1963)</v>
      </c>
      <c r="P15" s="2">
        <f>IF(ISNUMBER(H15),H15,IF(ISNUMBER(I15),I15,0))</f>
        <v>0</v>
      </c>
      <c r="Q15" s="2">
        <f>IF(P15&gt;0,IF(IFERROR(VLOOKUP(P15,$A$2:$I$61,8,FALSE),0)&gt;0,VLOOKUP(P15,$A$2:$I$61,8,FALSE),IF(IFERROR(VLOOKUP(P15,$A$2:$I$61,9,FALSE),0)&gt;0,VLOOKUP(P15,$A$2:$I$61,9,FALSE),0)),0)</f>
        <v>0</v>
      </c>
      <c r="R15" s="2">
        <f>IF(Q15&gt;0,IF(IFERROR(VLOOKUP(Q15,$A$2:$I$61,8,FALSE),0)&gt;0,VLOOKUP(Q15,$A$2:$I$61,8,FALSE),IF(IFERROR(VLOOKUP(Q15,$A$2:$I$61,9,FALSE),0)&gt;0,VLOOKUP(Q15,$A$2:$I$61,9,FALSE),0)),0)</f>
        <v>0</v>
      </c>
      <c r="S15" s="2">
        <f>IF(R15&gt;0,IF(IFERROR(VLOOKUP(R15,$A$2:$I$61,8,FALSE),0)&gt;0,VLOOKUP(R15,$A$2:$I$61,8,FALSE),IF(IFERROR(VLOOKUP(R15,$A$2:$I$61,9,FALSE),0)&gt;0,VLOOKUP(R15,$A$2:$I$61,9,FALSE),0)),0)</f>
        <v>0</v>
      </c>
      <c r="T15" s="2">
        <f>IF(S15&gt;0,IF(IFERROR(VLOOKUP(S15,$A$2:$I$61,8,FALSE),0)&gt;0,VLOOKUP(S15,$A$2:$I$61,8,FALSE),IF(IFERROR(VLOOKUP(S15,$A$2:$I$61,9,FALSE),0)&gt;0,VLOOKUP(S15,$A$2:$I$61,9,FALSE),0)),0)</f>
        <v>0</v>
      </c>
      <c r="U15" s="2">
        <f>IF(T15&gt;0,T15,IF(S15&gt;0,S15,IF(R15&gt;0,R15,IF(Q15&gt;0,Q15,IF(P15&gt;0,P15,IF(ISNUMBER(A15),A15,0))))))</f>
        <v>14</v>
      </c>
      <c r="V15" s="2">
        <f>IF(IFERROR(VLOOKUP(U15,$A$2:$K$61,11,FALSE),0)&gt;0,VLOOKUP(U15,$A$2:$K$61,11,FALSE),1)</f>
        <v>3</v>
      </c>
    </row>
    <row r="16" spans="1:22" x14ac:dyDescent="0.25">
      <c r="A16" s="2">
        <v>15</v>
      </c>
      <c r="B16" t="s">
        <v>64</v>
      </c>
      <c r="C16" t="s">
        <v>65</v>
      </c>
      <c r="D16" t="s">
        <v>31</v>
      </c>
      <c r="E16">
        <v>1994</v>
      </c>
      <c r="G16" t="s">
        <v>32</v>
      </c>
      <c r="H16" s="2">
        <v>11</v>
      </c>
      <c r="I16" s="2">
        <v>12</v>
      </c>
      <c r="J16" s="2">
        <v>18</v>
      </c>
      <c r="K16" s="2"/>
      <c r="L16" s="2">
        <f>IF(ISBLANK(B16),"",COUNTIF(P16:T16,"&gt;0")+V16)</f>
        <v>4</v>
      </c>
      <c r="M16" s="2">
        <f>IF(ISNUMBER(E16),IF(ISNUMBER(F16),F16-E16,Summary!$B$2-E16),"")</f>
        <v>32</v>
      </c>
      <c r="O16" t="str">
        <f>IF(ISBLANK(B16),"",B16&amp;" "&amp;C16&amp;IF(ISNUMBER(E16),IF(ISNUMBER(F16)," ("&amp;E16&amp;"-"&amp;F16&amp;")"," (b. "&amp;E16&amp;")"),""))</f>
        <v>Emily Carter (b. 1994)</v>
      </c>
      <c r="P16" s="2">
        <f>IF(ISNUMBER(H16),H16,IF(ISNUMBER(I16),I16,0))</f>
        <v>11</v>
      </c>
      <c r="Q16" s="2">
        <f>IF(P16&gt;0,IF(IFERROR(VLOOKUP(P16,$A$2:$I$61,8,FALSE),0)&gt;0,VLOOKUP(P16,$A$2:$I$61,8,FALSE),IF(IFERROR(VLOOKUP(P16,$A$2:$I$61,9,FALSE),0)&gt;0,VLOOKUP(P16,$A$2:$I$61,9,FALSE),0)),0)</f>
        <v>7</v>
      </c>
      <c r="R16" s="2">
        <f>IF(Q16&gt;0,IF(IFERROR(VLOOKUP(Q16,$A$2:$I$61,8,FALSE),0)&gt;0,VLOOKUP(Q16,$A$2:$I$61,8,FALSE),IF(IFERROR(VLOOKUP(Q16,$A$2:$I$61,9,FALSE),0)&gt;0,VLOOKUP(Q16,$A$2:$I$61,9,FALSE),0)),0)</f>
        <v>1</v>
      </c>
      <c r="S16" s="2">
        <f>IF(R16&gt;0,IF(IFERROR(VLOOKUP(R16,$A$2:$I$61,8,FALSE),0)&gt;0,VLOOKUP(R16,$A$2:$I$61,8,FALSE),IF(IFERROR(VLOOKUP(R16,$A$2:$I$61,9,FALSE),0)&gt;0,VLOOKUP(R16,$A$2:$I$61,9,FALSE),0)),0)</f>
        <v>0</v>
      </c>
      <c r="T16" s="2">
        <f>IF(S16&gt;0,IF(IFERROR(VLOOKUP(S16,$A$2:$I$61,8,FALSE),0)&gt;0,VLOOKUP(S16,$A$2:$I$61,8,FALSE),IF(IFERROR(VLOOKUP(S16,$A$2:$I$61,9,FALSE),0)&gt;0,VLOOKUP(S16,$A$2:$I$61,9,FALSE),0)),0)</f>
        <v>0</v>
      </c>
      <c r="U16" s="2">
        <f>IF(T16&gt;0,T16,IF(S16&gt;0,S16,IF(R16&gt;0,R16,IF(Q16&gt;0,Q16,IF(P16&gt;0,P16,IF(ISNUMBER(A16),A16,0))))))</f>
        <v>1</v>
      </c>
      <c r="V16" s="2">
        <f>IF(IFERROR(VLOOKUP(U16,$A$2:$K$61,11,FALSE),0)&gt;0,VLOOKUP(U16,$A$2:$K$61,11,FALSE),1)</f>
        <v>1</v>
      </c>
    </row>
    <row r="17" spans="1:22" x14ac:dyDescent="0.25">
      <c r="A17" s="2">
        <v>16</v>
      </c>
      <c r="B17" t="s">
        <v>66</v>
      </c>
      <c r="C17" t="s">
        <v>31</v>
      </c>
      <c r="E17">
        <v>1997</v>
      </c>
      <c r="G17" t="s">
        <v>32</v>
      </c>
      <c r="H17" s="2">
        <v>11</v>
      </c>
      <c r="I17" s="2">
        <v>12</v>
      </c>
      <c r="J17" s="2"/>
      <c r="K17" s="2"/>
      <c r="L17" s="2">
        <f>IF(ISBLANK(B17),"",COUNTIF(P17:T17,"&gt;0")+V17)</f>
        <v>4</v>
      </c>
      <c r="M17" s="2">
        <f>IF(ISNUMBER(E17),IF(ISNUMBER(F17),F17-E17,Summary!$B$2-E17),"")</f>
        <v>29</v>
      </c>
      <c r="O17" t="str">
        <f>IF(ISBLANK(B17),"",B17&amp;" "&amp;C17&amp;IF(ISNUMBER(E17),IF(ISNUMBER(F17)," ("&amp;E17&amp;"-"&amp;F17&amp;")"," (b. "&amp;E17&amp;")"),""))</f>
        <v>Daniel Hayes (b. 1997)</v>
      </c>
      <c r="P17" s="2">
        <f>IF(ISNUMBER(H17),H17,IF(ISNUMBER(I17),I17,0))</f>
        <v>11</v>
      </c>
      <c r="Q17" s="2">
        <f>IF(P17&gt;0,IF(IFERROR(VLOOKUP(P17,$A$2:$I$61,8,FALSE),0)&gt;0,VLOOKUP(P17,$A$2:$I$61,8,FALSE),IF(IFERROR(VLOOKUP(P17,$A$2:$I$61,9,FALSE),0)&gt;0,VLOOKUP(P17,$A$2:$I$61,9,FALSE),0)),0)</f>
        <v>7</v>
      </c>
      <c r="R17" s="2">
        <f>IF(Q17&gt;0,IF(IFERROR(VLOOKUP(Q17,$A$2:$I$61,8,FALSE),0)&gt;0,VLOOKUP(Q17,$A$2:$I$61,8,FALSE),IF(IFERROR(VLOOKUP(Q17,$A$2:$I$61,9,FALSE),0)&gt;0,VLOOKUP(Q17,$A$2:$I$61,9,FALSE),0)),0)</f>
        <v>1</v>
      </c>
      <c r="S17" s="2">
        <f>IF(R17&gt;0,IF(IFERROR(VLOOKUP(R17,$A$2:$I$61,8,FALSE),0)&gt;0,VLOOKUP(R17,$A$2:$I$61,8,FALSE),IF(IFERROR(VLOOKUP(R17,$A$2:$I$61,9,FALSE),0)&gt;0,VLOOKUP(R17,$A$2:$I$61,9,FALSE),0)),0)</f>
        <v>0</v>
      </c>
      <c r="T17" s="2">
        <f>IF(S17&gt;0,IF(IFERROR(VLOOKUP(S17,$A$2:$I$61,8,FALSE),0)&gt;0,VLOOKUP(S17,$A$2:$I$61,8,FALSE),IF(IFERROR(VLOOKUP(S17,$A$2:$I$61,9,FALSE),0)&gt;0,VLOOKUP(S17,$A$2:$I$61,9,FALSE),0)),0)</f>
        <v>0</v>
      </c>
      <c r="U17" s="2">
        <f>IF(T17&gt;0,T17,IF(S17&gt;0,S17,IF(R17&gt;0,R17,IF(Q17&gt;0,Q17,IF(P17&gt;0,P17,IF(ISNUMBER(A17),A17,0))))))</f>
        <v>1</v>
      </c>
      <c r="V17" s="2">
        <f>IF(IFERROR(VLOOKUP(U17,$A$2:$K$61,11,FALSE),0)&gt;0,VLOOKUP(U17,$A$2:$K$61,11,FALSE),1)</f>
        <v>1</v>
      </c>
    </row>
    <row r="18" spans="1:22" x14ac:dyDescent="0.25">
      <c r="A18" s="2">
        <v>17</v>
      </c>
      <c r="B18" t="s">
        <v>67</v>
      </c>
      <c r="C18" t="s">
        <v>60</v>
      </c>
      <c r="E18">
        <v>1992</v>
      </c>
      <c r="G18" t="s">
        <v>62</v>
      </c>
      <c r="H18" s="2">
        <v>14</v>
      </c>
      <c r="I18" s="2">
        <v>13</v>
      </c>
      <c r="J18" s="2"/>
      <c r="K18" s="2"/>
      <c r="L18" s="2">
        <f>IF(ISBLANK(B18),"",COUNTIF(P18:T18,"&gt;0")+V18)</f>
        <v>4</v>
      </c>
      <c r="M18" s="2">
        <f>IF(ISNUMBER(E18),IF(ISNUMBER(F18),F18-E18,Summary!$B$2-E18),"")</f>
        <v>34</v>
      </c>
      <c r="O18" t="str">
        <f>IF(ISBLANK(B18),"",B18&amp;" "&amp;C18&amp;IF(ISNUMBER(E18),IF(ISNUMBER(F18)," ("&amp;E18&amp;"-"&amp;F18&amp;")"," (b. "&amp;E18&amp;")"),""))</f>
        <v>Jake Reed (b. 1992)</v>
      </c>
      <c r="P18" s="2">
        <f>IF(ISNUMBER(H18),H18,IF(ISNUMBER(I18),I18,0))</f>
        <v>14</v>
      </c>
      <c r="Q18" s="2">
        <f>IF(P18&gt;0,IF(IFERROR(VLOOKUP(P18,$A$2:$I$61,8,FALSE),0)&gt;0,VLOOKUP(P18,$A$2:$I$61,8,FALSE),IF(IFERROR(VLOOKUP(P18,$A$2:$I$61,9,FALSE),0)&gt;0,VLOOKUP(P18,$A$2:$I$61,9,FALSE),0)),0)</f>
        <v>0</v>
      </c>
      <c r="R18" s="2">
        <f>IF(Q18&gt;0,IF(IFERROR(VLOOKUP(Q18,$A$2:$I$61,8,FALSE),0)&gt;0,VLOOKUP(Q18,$A$2:$I$61,8,FALSE),IF(IFERROR(VLOOKUP(Q18,$A$2:$I$61,9,FALSE),0)&gt;0,VLOOKUP(Q18,$A$2:$I$61,9,FALSE),0)),0)</f>
        <v>0</v>
      </c>
      <c r="S18" s="2">
        <f>IF(R18&gt;0,IF(IFERROR(VLOOKUP(R18,$A$2:$I$61,8,FALSE),0)&gt;0,VLOOKUP(R18,$A$2:$I$61,8,FALSE),IF(IFERROR(VLOOKUP(R18,$A$2:$I$61,9,FALSE),0)&gt;0,VLOOKUP(R18,$A$2:$I$61,9,FALSE),0)),0)</f>
        <v>0</v>
      </c>
      <c r="T18" s="2">
        <f>IF(S18&gt;0,IF(IFERROR(VLOOKUP(S18,$A$2:$I$61,8,FALSE),0)&gt;0,VLOOKUP(S18,$A$2:$I$61,8,FALSE),IF(IFERROR(VLOOKUP(S18,$A$2:$I$61,9,FALSE),0)&gt;0,VLOOKUP(S18,$A$2:$I$61,9,FALSE),0)),0)</f>
        <v>0</v>
      </c>
      <c r="U18" s="2">
        <f>IF(T18&gt;0,T18,IF(S18&gt;0,S18,IF(R18&gt;0,R18,IF(Q18&gt;0,Q18,IF(P18&gt;0,P18,IF(ISNUMBER(A18),A18,0))))))</f>
        <v>14</v>
      </c>
      <c r="V18" s="2">
        <f>IF(IFERROR(VLOOKUP(U18,$A$2:$K$61,11,FALSE),0)&gt;0,VLOOKUP(U18,$A$2:$K$61,11,FALSE),1)</f>
        <v>3</v>
      </c>
    </row>
    <row r="19" spans="1:22" x14ac:dyDescent="0.25">
      <c r="A19" s="2">
        <v>18</v>
      </c>
      <c r="B19" t="s">
        <v>68</v>
      </c>
      <c r="C19" t="s">
        <v>65</v>
      </c>
      <c r="E19">
        <v>1993</v>
      </c>
      <c r="G19" t="s">
        <v>69</v>
      </c>
      <c r="H19" s="2"/>
      <c r="I19" s="2"/>
      <c r="J19" s="2">
        <v>15</v>
      </c>
      <c r="K19" s="2">
        <v>4</v>
      </c>
      <c r="L19" s="2">
        <f>IF(ISBLANK(B19),"",COUNTIF(P19:T19,"&gt;0")+V19)</f>
        <v>4</v>
      </c>
      <c r="M19" s="2">
        <f>IF(ISNUMBER(E19),IF(ISNUMBER(F19),F19-E19,Summary!$B$2-E19),"")</f>
        <v>33</v>
      </c>
      <c r="N19" t="s">
        <v>63</v>
      </c>
      <c r="O19" t="str">
        <f>IF(ISBLANK(B19),"",B19&amp;" "&amp;C19&amp;IF(ISNUMBER(E19),IF(ISNUMBER(F19)," ("&amp;E19&amp;"-"&amp;F19&amp;")"," (b. "&amp;E19&amp;")"),""))</f>
        <v>James Carter (b. 1993)</v>
      </c>
      <c r="P19" s="2">
        <f>IF(ISNUMBER(H19),H19,IF(ISNUMBER(I19),I19,0))</f>
        <v>0</v>
      </c>
      <c r="Q19" s="2">
        <f>IF(P19&gt;0,IF(IFERROR(VLOOKUP(P19,$A$2:$I$61,8,FALSE),0)&gt;0,VLOOKUP(P19,$A$2:$I$61,8,FALSE),IF(IFERROR(VLOOKUP(P19,$A$2:$I$61,9,FALSE),0)&gt;0,VLOOKUP(P19,$A$2:$I$61,9,FALSE),0)),0)</f>
        <v>0</v>
      </c>
      <c r="R19" s="2">
        <f>IF(Q19&gt;0,IF(IFERROR(VLOOKUP(Q19,$A$2:$I$61,8,FALSE),0)&gt;0,VLOOKUP(Q19,$A$2:$I$61,8,FALSE),IF(IFERROR(VLOOKUP(Q19,$A$2:$I$61,9,FALSE),0)&gt;0,VLOOKUP(Q19,$A$2:$I$61,9,FALSE),0)),0)</f>
        <v>0</v>
      </c>
      <c r="S19" s="2">
        <f>IF(R19&gt;0,IF(IFERROR(VLOOKUP(R19,$A$2:$I$61,8,FALSE),0)&gt;0,VLOOKUP(R19,$A$2:$I$61,8,FALSE),IF(IFERROR(VLOOKUP(R19,$A$2:$I$61,9,FALSE),0)&gt;0,VLOOKUP(R19,$A$2:$I$61,9,FALSE),0)),0)</f>
        <v>0</v>
      </c>
      <c r="T19" s="2">
        <f>IF(S19&gt;0,IF(IFERROR(VLOOKUP(S19,$A$2:$I$61,8,FALSE),0)&gt;0,VLOOKUP(S19,$A$2:$I$61,8,FALSE),IF(IFERROR(VLOOKUP(S19,$A$2:$I$61,9,FALSE),0)&gt;0,VLOOKUP(S19,$A$2:$I$61,9,FALSE),0)),0)</f>
        <v>0</v>
      </c>
      <c r="U19" s="2">
        <f>IF(T19&gt;0,T19,IF(S19&gt;0,S19,IF(R19&gt;0,R19,IF(Q19&gt;0,Q19,IF(P19&gt;0,P19,IF(ISNUMBER(A19),A19,0))))))</f>
        <v>18</v>
      </c>
      <c r="V19" s="2">
        <f>IF(IFERROR(VLOOKUP(U19,$A$2:$K$61,11,FALSE),0)&gt;0,VLOOKUP(U19,$A$2:$K$61,11,FALSE),1)</f>
        <v>4</v>
      </c>
    </row>
    <row r="20" spans="1:22" x14ac:dyDescent="0.25">
      <c r="A20" s="2">
        <v>19</v>
      </c>
      <c r="B20" t="s">
        <v>70</v>
      </c>
      <c r="C20" t="s">
        <v>65</v>
      </c>
      <c r="E20">
        <v>2023</v>
      </c>
      <c r="G20" t="s">
        <v>32</v>
      </c>
      <c r="H20" s="2">
        <v>18</v>
      </c>
      <c r="I20" s="2">
        <v>15</v>
      </c>
      <c r="J20" s="2"/>
      <c r="K20" s="2"/>
      <c r="L20" s="2">
        <f>IF(ISBLANK(B20),"",COUNTIF(P20:T20,"&gt;0")+V20)</f>
        <v>5</v>
      </c>
      <c r="M20" s="2">
        <f>IF(ISNUMBER(E20),IF(ISNUMBER(F20),F20-E20,Summary!$B$2-E20),"")</f>
        <v>3</v>
      </c>
      <c r="O20" t="str">
        <f>IF(ISBLANK(B20),"",B20&amp;" "&amp;C20&amp;IF(ISNUMBER(E20),IF(ISNUMBER(F20)," ("&amp;E20&amp;"-"&amp;F20&amp;")"," (b. "&amp;E20&amp;")"),""))</f>
        <v>Ava Carter (b. 2023)</v>
      </c>
      <c r="P20" s="2">
        <f>IF(ISNUMBER(H20),H20,IF(ISNUMBER(I20),I20,0))</f>
        <v>18</v>
      </c>
      <c r="Q20" s="2">
        <f>IF(P20&gt;0,IF(IFERROR(VLOOKUP(P20,$A$2:$I$61,8,FALSE),0)&gt;0,VLOOKUP(P20,$A$2:$I$61,8,FALSE),IF(IFERROR(VLOOKUP(P20,$A$2:$I$61,9,FALSE),0)&gt;0,VLOOKUP(P20,$A$2:$I$61,9,FALSE),0)),0)</f>
        <v>0</v>
      </c>
      <c r="R20" s="2">
        <f>IF(Q20&gt;0,IF(IFERROR(VLOOKUP(Q20,$A$2:$I$61,8,FALSE),0)&gt;0,VLOOKUP(Q20,$A$2:$I$61,8,FALSE),IF(IFERROR(VLOOKUP(Q20,$A$2:$I$61,9,FALSE),0)&gt;0,VLOOKUP(Q20,$A$2:$I$61,9,FALSE),0)),0)</f>
        <v>0</v>
      </c>
      <c r="S20" s="2">
        <f>IF(R20&gt;0,IF(IFERROR(VLOOKUP(R20,$A$2:$I$61,8,FALSE),0)&gt;0,VLOOKUP(R20,$A$2:$I$61,8,FALSE),IF(IFERROR(VLOOKUP(R20,$A$2:$I$61,9,FALSE),0)&gt;0,VLOOKUP(R20,$A$2:$I$61,9,FALSE),0)),0)</f>
        <v>0</v>
      </c>
      <c r="T20" s="2">
        <f>IF(S20&gt;0,IF(IFERROR(VLOOKUP(S20,$A$2:$I$61,8,FALSE),0)&gt;0,VLOOKUP(S20,$A$2:$I$61,8,FALSE),IF(IFERROR(VLOOKUP(S20,$A$2:$I$61,9,FALSE),0)&gt;0,VLOOKUP(S20,$A$2:$I$61,9,FALSE),0)),0)</f>
        <v>0</v>
      </c>
      <c r="U20" s="2">
        <f>IF(T20&gt;0,T20,IF(S20&gt;0,S20,IF(R20&gt;0,R20,IF(Q20&gt;0,Q20,IF(P20&gt;0,P20,IF(ISNUMBER(A20),A20,0))))))</f>
        <v>18</v>
      </c>
      <c r="V20" s="2">
        <f>IF(IFERROR(VLOOKUP(U20,$A$2:$K$61,11,FALSE),0)&gt;0,VLOOKUP(U20,$A$2:$K$61,11,FALSE),1)</f>
        <v>4</v>
      </c>
    </row>
    <row r="21" spans="1:22" x14ac:dyDescent="0.25">
      <c r="A21" s="2"/>
      <c r="H21" s="2"/>
      <c r="I21" s="2"/>
      <c r="J21" s="2"/>
      <c r="K21" s="2"/>
      <c r="L21" s="2" t="str">
        <f>IF(ISBLANK(B21),"",COUNTIF(P21:T21,"&gt;0")+V21)</f>
        <v/>
      </c>
      <c r="M21" s="2" t="str">
        <f>IF(ISNUMBER(E21),IF(ISNUMBER(F21),F21-E21,Summary!$B$2-E21),"")</f>
        <v/>
      </c>
      <c r="O21" t="str">
        <f>IF(ISBLANK(B21),"",B21&amp;" "&amp;C21&amp;IF(ISNUMBER(E21),IF(ISNUMBER(F21)," ("&amp;E21&amp;"-"&amp;F21&amp;")"," (b. "&amp;E21&amp;")"),""))</f>
        <v/>
      </c>
      <c r="P21" s="2">
        <f>IF(ISNUMBER(H21),H21,IF(ISNUMBER(I21),I21,0))</f>
        <v>0</v>
      </c>
      <c r="Q21" s="2">
        <f>IF(P21&gt;0,IF(IFERROR(VLOOKUP(P21,$A$2:$I$61,8,FALSE),0)&gt;0,VLOOKUP(P21,$A$2:$I$61,8,FALSE),IF(IFERROR(VLOOKUP(P21,$A$2:$I$61,9,FALSE),0)&gt;0,VLOOKUP(P21,$A$2:$I$61,9,FALSE),0)),0)</f>
        <v>0</v>
      </c>
      <c r="R21" s="2">
        <f>IF(Q21&gt;0,IF(IFERROR(VLOOKUP(Q21,$A$2:$I$61,8,FALSE),0)&gt;0,VLOOKUP(Q21,$A$2:$I$61,8,FALSE),IF(IFERROR(VLOOKUP(Q21,$A$2:$I$61,9,FALSE),0)&gt;0,VLOOKUP(Q21,$A$2:$I$61,9,FALSE),0)),0)</f>
        <v>0</v>
      </c>
      <c r="S21" s="2">
        <f>IF(R21&gt;0,IF(IFERROR(VLOOKUP(R21,$A$2:$I$61,8,FALSE),0)&gt;0,VLOOKUP(R21,$A$2:$I$61,8,FALSE),IF(IFERROR(VLOOKUP(R21,$A$2:$I$61,9,FALSE),0)&gt;0,VLOOKUP(R21,$A$2:$I$61,9,FALSE),0)),0)</f>
        <v>0</v>
      </c>
      <c r="T21" s="2">
        <f>IF(S21&gt;0,IF(IFERROR(VLOOKUP(S21,$A$2:$I$61,8,FALSE),0)&gt;0,VLOOKUP(S21,$A$2:$I$61,8,FALSE),IF(IFERROR(VLOOKUP(S21,$A$2:$I$61,9,FALSE),0)&gt;0,VLOOKUP(S21,$A$2:$I$61,9,FALSE),0)),0)</f>
        <v>0</v>
      </c>
      <c r="U21" s="2">
        <f>IF(T21&gt;0,T21,IF(S21&gt;0,S21,IF(R21&gt;0,R21,IF(Q21&gt;0,Q21,IF(P21&gt;0,P21,IF(ISNUMBER(A21),A21,0))))))</f>
        <v>0</v>
      </c>
      <c r="V21" s="2">
        <f>IF(IFERROR(VLOOKUP(U21,$A$2:$K$61,11,FALSE),0)&gt;0,VLOOKUP(U21,$A$2:$K$61,11,FALSE),1)</f>
        <v>1</v>
      </c>
    </row>
    <row r="22" spans="1:22" x14ac:dyDescent="0.25">
      <c r="A22" s="2"/>
      <c r="H22" s="2"/>
      <c r="I22" s="2"/>
      <c r="J22" s="2"/>
      <c r="K22" s="2"/>
      <c r="L22" s="2" t="str">
        <f>IF(ISBLANK(B22),"",COUNTIF(P22:T22,"&gt;0")+V22)</f>
        <v/>
      </c>
      <c r="M22" s="2" t="str">
        <f>IF(ISNUMBER(E22),IF(ISNUMBER(F22),F22-E22,Summary!$B$2-E22),"")</f>
        <v/>
      </c>
      <c r="O22" t="str">
        <f>IF(ISBLANK(B22),"",B22&amp;" "&amp;C22&amp;IF(ISNUMBER(E22),IF(ISNUMBER(F22)," ("&amp;E22&amp;"-"&amp;F22&amp;")"," (b. "&amp;E22&amp;")"),""))</f>
        <v/>
      </c>
      <c r="P22" s="2">
        <f>IF(ISNUMBER(H22),H22,IF(ISNUMBER(I22),I22,0))</f>
        <v>0</v>
      </c>
      <c r="Q22" s="2">
        <f>IF(P22&gt;0,IF(IFERROR(VLOOKUP(P22,$A$2:$I$61,8,FALSE),0)&gt;0,VLOOKUP(P22,$A$2:$I$61,8,FALSE),IF(IFERROR(VLOOKUP(P22,$A$2:$I$61,9,FALSE),0)&gt;0,VLOOKUP(P22,$A$2:$I$61,9,FALSE),0)),0)</f>
        <v>0</v>
      </c>
      <c r="R22" s="2">
        <f>IF(Q22&gt;0,IF(IFERROR(VLOOKUP(Q22,$A$2:$I$61,8,FALSE),0)&gt;0,VLOOKUP(Q22,$A$2:$I$61,8,FALSE),IF(IFERROR(VLOOKUP(Q22,$A$2:$I$61,9,FALSE),0)&gt;0,VLOOKUP(Q22,$A$2:$I$61,9,FALSE),0)),0)</f>
        <v>0</v>
      </c>
      <c r="S22" s="2">
        <f>IF(R22&gt;0,IF(IFERROR(VLOOKUP(R22,$A$2:$I$61,8,FALSE),0)&gt;0,VLOOKUP(R22,$A$2:$I$61,8,FALSE),IF(IFERROR(VLOOKUP(R22,$A$2:$I$61,9,FALSE),0)&gt;0,VLOOKUP(R22,$A$2:$I$61,9,FALSE),0)),0)</f>
        <v>0</v>
      </c>
      <c r="T22" s="2">
        <f>IF(S22&gt;0,IF(IFERROR(VLOOKUP(S22,$A$2:$I$61,8,FALSE),0)&gt;0,VLOOKUP(S22,$A$2:$I$61,8,FALSE),IF(IFERROR(VLOOKUP(S22,$A$2:$I$61,9,FALSE),0)&gt;0,VLOOKUP(S22,$A$2:$I$61,9,FALSE),0)),0)</f>
        <v>0</v>
      </c>
      <c r="U22" s="2">
        <f>IF(T22&gt;0,T22,IF(S22&gt;0,S22,IF(R22&gt;0,R22,IF(Q22&gt;0,Q22,IF(P22&gt;0,P22,IF(ISNUMBER(A22),A22,0))))))</f>
        <v>0</v>
      </c>
      <c r="V22" s="2">
        <f>IF(IFERROR(VLOOKUP(U22,$A$2:$K$61,11,FALSE),0)&gt;0,VLOOKUP(U22,$A$2:$K$61,11,FALSE),1)</f>
        <v>1</v>
      </c>
    </row>
    <row r="23" spans="1:22" x14ac:dyDescent="0.25">
      <c r="A23" s="2"/>
      <c r="H23" s="2"/>
      <c r="I23" s="2"/>
      <c r="J23" s="2"/>
      <c r="K23" s="2"/>
      <c r="L23" s="2" t="str">
        <f>IF(ISBLANK(B23),"",COUNTIF(P23:T23,"&gt;0")+V23)</f>
        <v/>
      </c>
      <c r="M23" s="2" t="str">
        <f>IF(ISNUMBER(E23),IF(ISNUMBER(F23),F23-E23,Summary!$B$2-E23),"")</f>
        <v/>
      </c>
      <c r="O23" t="str">
        <f>IF(ISBLANK(B23),"",B23&amp;" "&amp;C23&amp;IF(ISNUMBER(E23),IF(ISNUMBER(F23)," ("&amp;E23&amp;"-"&amp;F23&amp;")"," (b. "&amp;E23&amp;")"),""))</f>
        <v/>
      </c>
      <c r="P23" s="2">
        <f>IF(ISNUMBER(H23),H23,IF(ISNUMBER(I23),I23,0))</f>
        <v>0</v>
      </c>
      <c r="Q23" s="2">
        <f>IF(P23&gt;0,IF(IFERROR(VLOOKUP(P23,$A$2:$I$61,8,FALSE),0)&gt;0,VLOOKUP(P23,$A$2:$I$61,8,FALSE),IF(IFERROR(VLOOKUP(P23,$A$2:$I$61,9,FALSE),0)&gt;0,VLOOKUP(P23,$A$2:$I$61,9,FALSE),0)),0)</f>
        <v>0</v>
      </c>
      <c r="R23" s="2">
        <f>IF(Q23&gt;0,IF(IFERROR(VLOOKUP(Q23,$A$2:$I$61,8,FALSE),0)&gt;0,VLOOKUP(Q23,$A$2:$I$61,8,FALSE),IF(IFERROR(VLOOKUP(Q23,$A$2:$I$61,9,FALSE),0)&gt;0,VLOOKUP(Q23,$A$2:$I$61,9,FALSE),0)),0)</f>
        <v>0</v>
      </c>
      <c r="S23" s="2">
        <f>IF(R23&gt;0,IF(IFERROR(VLOOKUP(R23,$A$2:$I$61,8,FALSE),0)&gt;0,VLOOKUP(R23,$A$2:$I$61,8,FALSE),IF(IFERROR(VLOOKUP(R23,$A$2:$I$61,9,FALSE),0)&gt;0,VLOOKUP(R23,$A$2:$I$61,9,FALSE),0)),0)</f>
        <v>0</v>
      </c>
      <c r="T23" s="2">
        <f>IF(S23&gt;0,IF(IFERROR(VLOOKUP(S23,$A$2:$I$61,8,FALSE),0)&gt;0,VLOOKUP(S23,$A$2:$I$61,8,FALSE),IF(IFERROR(VLOOKUP(S23,$A$2:$I$61,9,FALSE),0)&gt;0,VLOOKUP(S23,$A$2:$I$61,9,FALSE),0)),0)</f>
        <v>0</v>
      </c>
      <c r="U23" s="2">
        <f>IF(T23&gt;0,T23,IF(S23&gt;0,S23,IF(R23&gt;0,R23,IF(Q23&gt;0,Q23,IF(P23&gt;0,P23,IF(ISNUMBER(A23),A23,0))))))</f>
        <v>0</v>
      </c>
      <c r="V23" s="2">
        <f>IF(IFERROR(VLOOKUP(U23,$A$2:$K$61,11,FALSE),0)&gt;0,VLOOKUP(U23,$A$2:$K$61,11,FALSE),1)</f>
        <v>1</v>
      </c>
    </row>
    <row r="24" spans="1:22" x14ac:dyDescent="0.25">
      <c r="A24" s="2"/>
      <c r="H24" s="2"/>
      <c r="I24" s="2"/>
      <c r="J24" s="2"/>
      <c r="K24" s="2"/>
      <c r="L24" s="2" t="str">
        <f>IF(ISBLANK(B24),"",COUNTIF(P24:T24,"&gt;0")+V24)</f>
        <v/>
      </c>
      <c r="M24" s="2" t="str">
        <f>IF(ISNUMBER(E24),IF(ISNUMBER(F24),F24-E24,Summary!$B$2-E24),"")</f>
        <v/>
      </c>
      <c r="O24" t="str">
        <f>IF(ISBLANK(B24),"",B24&amp;" "&amp;C24&amp;IF(ISNUMBER(E24),IF(ISNUMBER(F24)," ("&amp;E24&amp;"-"&amp;F24&amp;")"," (b. "&amp;E24&amp;")"),""))</f>
        <v/>
      </c>
      <c r="P24" s="2">
        <f>IF(ISNUMBER(H24),H24,IF(ISNUMBER(I24),I24,0))</f>
        <v>0</v>
      </c>
      <c r="Q24" s="2">
        <f>IF(P24&gt;0,IF(IFERROR(VLOOKUP(P24,$A$2:$I$61,8,FALSE),0)&gt;0,VLOOKUP(P24,$A$2:$I$61,8,FALSE),IF(IFERROR(VLOOKUP(P24,$A$2:$I$61,9,FALSE),0)&gt;0,VLOOKUP(P24,$A$2:$I$61,9,FALSE),0)),0)</f>
        <v>0</v>
      </c>
      <c r="R24" s="2">
        <f>IF(Q24&gt;0,IF(IFERROR(VLOOKUP(Q24,$A$2:$I$61,8,FALSE),0)&gt;0,VLOOKUP(Q24,$A$2:$I$61,8,FALSE),IF(IFERROR(VLOOKUP(Q24,$A$2:$I$61,9,FALSE),0)&gt;0,VLOOKUP(Q24,$A$2:$I$61,9,FALSE),0)),0)</f>
        <v>0</v>
      </c>
      <c r="S24" s="2">
        <f>IF(R24&gt;0,IF(IFERROR(VLOOKUP(R24,$A$2:$I$61,8,FALSE),0)&gt;0,VLOOKUP(R24,$A$2:$I$61,8,FALSE),IF(IFERROR(VLOOKUP(R24,$A$2:$I$61,9,FALSE),0)&gt;0,VLOOKUP(R24,$A$2:$I$61,9,FALSE),0)),0)</f>
        <v>0</v>
      </c>
      <c r="T24" s="2">
        <f>IF(S24&gt;0,IF(IFERROR(VLOOKUP(S24,$A$2:$I$61,8,FALSE),0)&gt;0,VLOOKUP(S24,$A$2:$I$61,8,FALSE),IF(IFERROR(VLOOKUP(S24,$A$2:$I$61,9,FALSE),0)&gt;0,VLOOKUP(S24,$A$2:$I$61,9,FALSE),0)),0)</f>
        <v>0</v>
      </c>
      <c r="U24" s="2">
        <f>IF(T24&gt;0,T24,IF(S24&gt;0,S24,IF(R24&gt;0,R24,IF(Q24&gt;0,Q24,IF(P24&gt;0,P24,IF(ISNUMBER(A24),A24,0))))))</f>
        <v>0</v>
      </c>
      <c r="V24" s="2">
        <f>IF(IFERROR(VLOOKUP(U24,$A$2:$K$61,11,FALSE),0)&gt;0,VLOOKUP(U24,$A$2:$K$61,11,FALSE),1)</f>
        <v>1</v>
      </c>
    </row>
    <row r="25" spans="1:22" x14ac:dyDescent="0.25">
      <c r="A25" s="2"/>
      <c r="H25" s="2"/>
      <c r="I25" s="2"/>
      <c r="J25" s="2"/>
      <c r="K25" s="2"/>
      <c r="L25" s="2" t="str">
        <f>IF(ISBLANK(B25),"",COUNTIF(P25:T25,"&gt;0")+V25)</f>
        <v/>
      </c>
      <c r="M25" s="2" t="str">
        <f>IF(ISNUMBER(E25),IF(ISNUMBER(F25),F25-E25,Summary!$B$2-E25),"")</f>
        <v/>
      </c>
      <c r="O25" t="str">
        <f>IF(ISBLANK(B25),"",B25&amp;" "&amp;C25&amp;IF(ISNUMBER(E25),IF(ISNUMBER(F25)," ("&amp;E25&amp;"-"&amp;F25&amp;")"," (b. "&amp;E25&amp;")"),""))</f>
        <v/>
      </c>
      <c r="P25" s="2">
        <f>IF(ISNUMBER(H25),H25,IF(ISNUMBER(I25),I25,0))</f>
        <v>0</v>
      </c>
      <c r="Q25" s="2">
        <f>IF(P25&gt;0,IF(IFERROR(VLOOKUP(P25,$A$2:$I$61,8,FALSE),0)&gt;0,VLOOKUP(P25,$A$2:$I$61,8,FALSE),IF(IFERROR(VLOOKUP(P25,$A$2:$I$61,9,FALSE),0)&gt;0,VLOOKUP(P25,$A$2:$I$61,9,FALSE),0)),0)</f>
        <v>0</v>
      </c>
      <c r="R25" s="2">
        <f>IF(Q25&gt;0,IF(IFERROR(VLOOKUP(Q25,$A$2:$I$61,8,FALSE),0)&gt;0,VLOOKUP(Q25,$A$2:$I$61,8,FALSE),IF(IFERROR(VLOOKUP(Q25,$A$2:$I$61,9,FALSE),0)&gt;0,VLOOKUP(Q25,$A$2:$I$61,9,FALSE),0)),0)</f>
        <v>0</v>
      </c>
      <c r="S25" s="2">
        <f>IF(R25&gt;0,IF(IFERROR(VLOOKUP(R25,$A$2:$I$61,8,FALSE),0)&gt;0,VLOOKUP(R25,$A$2:$I$61,8,FALSE),IF(IFERROR(VLOOKUP(R25,$A$2:$I$61,9,FALSE),0)&gt;0,VLOOKUP(R25,$A$2:$I$61,9,FALSE),0)),0)</f>
        <v>0</v>
      </c>
      <c r="T25" s="2">
        <f>IF(S25&gt;0,IF(IFERROR(VLOOKUP(S25,$A$2:$I$61,8,FALSE),0)&gt;0,VLOOKUP(S25,$A$2:$I$61,8,FALSE),IF(IFERROR(VLOOKUP(S25,$A$2:$I$61,9,FALSE),0)&gt;0,VLOOKUP(S25,$A$2:$I$61,9,FALSE),0)),0)</f>
        <v>0</v>
      </c>
      <c r="U25" s="2">
        <f>IF(T25&gt;0,T25,IF(S25&gt;0,S25,IF(R25&gt;0,R25,IF(Q25&gt;0,Q25,IF(P25&gt;0,P25,IF(ISNUMBER(A25),A25,0))))))</f>
        <v>0</v>
      </c>
      <c r="V25" s="2">
        <f>IF(IFERROR(VLOOKUP(U25,$A$2:$K$61,11,FALSE),0)&gt;0,VLOOKUP(U25,$A$2:$K$61,11,FALSE),1)</f>
        <v>1</v>
      </c>
    </row>
    <row r="26" spans="1:22" x14ac:dyDescent="0.25">
      <c r="A26" s="2"/>
      <c r="H26" s="2"/>
      <c r="I26" s="2"/>
      <c r="J26" s="2"/>
      <c r="K26" s="2"/>
      <c r="L26" s="2" t="str">
        <f>IF(ISBLANK(B26),"",COUNTIF(P26:T26,"&gt;0")+V26)</f>
        <v/>
      </c>
      <c r="M26" s="2" t="str">
        <f>IF(ISNUMBER(E26),IF(ISNUMBER(F26),F26-E26,Summary!$B$2-E26),"")</f>
        <v/>
      </c>
      <c r="O26" t="str">
        <f>IF(ISBLANK(B26),"",B26&amp;" "&amp;C26&amp;IF(ISNUMBER(E26),IF(ISNUMBER(F26)," ("&amp;E26&amp;"-"&amp;F26&amp;")"," (b. "&amp;E26&amp;")"),""))</f>
        <v/>
      </c>
      <c r="P26" s="2">
        <f>IF(ISNUMBER(H26),H26,IF(ISNUMBER(I26),I26,0))</f>
        <v>0</v>
      </c>
      <c r="Q26" s="2">
        <f>IF(P26&gt;0,IF(IFERROR(VLOOKUP(P26,$A$2:$I$61,8,FALSE),0)&gt;0,VLOOKUP(P26,$A$2:$I$61,8,FALSE),IF(IFERROR(VLOOKUP(P26,$A$2:$I$61,9,FALSE),0)&gt;0,VLOOKUP(P26,$A$2:$I$61,9,FALSE),0)),0)</f>
        <v>0</v>
      </c>
      <c r="R26" s="2">
        <f>IF(Q26&gt;0,IF(IFERROR(VLOOKUP(Q26,$A$2:$I$61,8,FALSE),0)&gt;0,VLOOKUP(Q26,$A$2:$I$61,8,FALSE),IF(IFERROR(VLOOKUP(Q26,$A$2:$I$61,9,FALSE),0)&gt;0,VLOOKUP(Q26,$A$2:$I$61,9,FALSE),0)),0)</f>
        <v>0</v>
      </c>
      <c r="S26" s="2">
        <f>IF(R26&gt;0,IF(IFERROR(VLOOKUP(R26,$A$2:$I$61,8,FALSE),0)&gt;0,VLOOKUP(R26,$A$2:$I$61,8,FALSE),IF(IFERROR(VLOOKUP(R26,$A$2:$I$61,9,FALSE),0)&gt;0,VLOOKUP(R26,$A$2:$I$61,9,FALSE),0)),0)</f>
        <v>0</v>
      </c>
      <c r="T26" s="2">
        <f>IF(S26&gt;0,IF(IFERROR(VLOOKUP(S26,$A$2:$I$61,8,FALSE),0)&gt;0,VLOOKUP(S26,$A$2:$I$61,8,FALSE),IF(IFERROR(VLOOKUP(S26,$A$2:$I$61,9,FALSE),0)&gt;0,VLOOKUP(S26,$A$2:$I$61,9,FALSE),0)),0)</f>
        <v>0</v>
      </c>
      <c r="U26" s="2">
        <f>IF(T26&gt;0,T26,IF(S26&gt;0,S26,IF(R26&gt;0,R26,IF(Q26&gt;0,Q26,IF(P26&gt;0,P26,IF(ISNUMBER(A26),A26,0))))))</f>
        <v>0</v>
      </c>
      <c r="V26" s="2">
        <f>IF(IFERROR(VLOOKUP(U26,$A$2:$K$61,11,FALSE),0)&gt;0,VLOOKUP(U26,$A$2:$K$61,11,FALSE),1)</f>
        <v>1</v>
      </c>
    </row>
    <row r="27" spans="1:22" x14ac:dyDescent="0.25">
      <c r="A27" s="2"/>
      <c r="H27" s="2"/>
      <c r="I27" s="2"/>
      <c r="J27" s="2"/>
      <c r="K27" s="2"/>
      <c r="L27" s="2" t="str">
        <f>IF(ISBLANK(B27),"",COUNTIF(P27:T27,"&gt;0")+V27)</f>
        <v/>
      </c>
      <c r="M27" s="2" t="str">
        <f>IF(ISNUMBER(E27),IF(ISNUMBER(F27),F27-E27,Summary!$B$2-E27),"")</f>
        <v/>
      </c>
      <c r="O27" t="str">
        <f>IF(ISBLANK(B27),"",B27&amp;" "&amp;C27&amp;IF(ISNUMBER(E27),IF(ISNUMBER(F27)," ("&amp;E27&amp;"-"&amp;F27&amp;")"," (b. "&amp;E27&amp;")"),""))</f>
        <v/>
      </c>
      <c r="P27" s="2">
        <f>IF(ISNUMBER(H27),H27,IF(ISNUMBER(I27),I27,0))</f>
        <v>0</v>
      </c>
      <c r="Q27" s="2">
        <f>IF(P27&gt;0,IF(IFERROR(VLOOKUP(P27,$A$2:$I$61,8,FALSE),0)&gt;0,VLOOKUP(P27,$A$2:$I$61,8,FALSE),IF(IFERROR(VLOOKUP(P27,$A$2:$I$61,9,FALSE),0)&gt;0,VLOOKUP(P27,$A$2:$I$61,9,FALSE),0)),0)</f>
        <v>0</v>
      </c>
      <c r="R27" s="2">
        <f>IF(Q27&gt;0,IF(IFERROR(VLOOKUP(Q27,$A$2:$I$61,8,FALSE),0)&gt;0,VLOOKUP(Q27,$A$2:$I$61,8,FALSE),IF(IFERROR(VLOOKUP(Q27,$A$2:$I$61,9,FALSE),0)&gt;0,VLOOKUP(Q27,$A$2:$I$61,9,FALSE),0)),0)</f>
        <v>0</v>
      </c>
      <c r="S27" s="2">
        <f>IF(R27&gt;0,IF(IFERROR(VLOOKUP(R27,$A$2:$I$61,8,FALSE),0)&gt;0,VLOOKUP(R27,$A$2:$I$61,8,FALSE),IF(IFERROR(VLOOKUP(R27,$A$2:$I$61,9,FALSE),0)&gt;0,VLOOKUP(R27,$A$2:$I$61,9,FALSE),0)),0)</f>
        <v>0</v>
      </c>
      <c r="T27" s="2">
        <f>IF(S27&gt;0,IF(IFERROR(VLOOKUP(S27,$A$2:$I$61,8,FALSE),0)&gt;0,VLOOKUP(S27,$A$2:$I$61,8,FALSE),IF(IFERROR(VLOOKUP(S27,$A$2:$I$61,9,FALSE),0)&gt;0,VLOOKUP(S27,$A$2:$I$61,9,FALSE),0)),0)</f>
        <v>0</v>
      </c>
      <c r="U27" s="2">
        <f>IF(T27&gt;0,T27,IF(S27&gt;0,S27,IF(R27&gt;0,R27,IF(Q27&gt;0,Q27,IF(P27&gt;0,P27,IF(ISNUMBER(A27),A27,0))))))</f>
        <v>0</v>
      </c>
      <c r="V27" s="2">
        <f>IF(IFERROR(VLOOKUP(U27,$A$2:$K$61,11,FALSE),0)&gt;0,VLOOKUP(U27,$A$2:$K$61,11,FALSE),1)</f>
        <v>1</v>
      </c>
    </row>
    <row r="28" spans="1:22" x14ac:dyDescent="0.25">
      <c r="A28" s="2"/>
      <c r="H28" s="2"/>
      <c r="I28" s="2"/>
      <c r="J28" s="2"/>
      <c r="K28" s="2"/>
      <c r="L28" s="2" t="str">
        <f>IF(ISBLANK(B28),"",COUNTIF(P28:T28,"&gt;0")+V28)</f>
        <v/>
      </c>
      <c r="M28" s="2" t="str">
        <f>IF(ISNUMBER(E28),IF(ISNUMBER(F28),F28-E28,Summary!$B$2-E28),"")</f>
        <v/>
      </c>
      <c r="O28" t="str">
        <f>IF(ISBLANK(B28),"",B28&amp;" "&amp;C28&amp;IF(ISNUMBER(E28),IF(ISNUMBER(F28)," ("&amp;E28&amp;"-"&amp;F28&amp;")"," (b. "&amp;E28&amp;")"),""))</f>
        <v/>
      </c>
      <c r="P28" s="2">
        <f>IF(ISNUMBER(H28),H28,IF(ISNUMBER(I28),I28,0))</f>
        <v>0</v>
      </c>
      <c r="Q28" s="2">
        <f>IF(P28&gt;0,IF(IFERROR(VLOOKUP(P28,$A$2:$I$61,8,FALSE),0)&gt;0,VLOOKUP(P28,$A$2:$I$61,8,FALSE),IF(IFERROR(VLOOKUP(P28,$A$2:$I$61,9,FALSE),0)&gt;0,VLOOKUP(P28,$A$2:$I$61,9,FALSE),0)),0)</f>
        <v>0</v>
      </c>
      <c r="R28" s="2">
        <f>IF(Q28&gt;0,IF(IFERROR(VLOOKUP(Q28,$A$2:$I$61,8,FALSE),0)&gt;0,VLOOKUP(Q28,$A$2:$I$61,8,FALSE),IF(IFERROR(VLOOKUP(Q28,$A$2:$I$61,9,FALSE),0)&gt;0,VLOOKUP(Q28,$A$2:$I$61,9,FALSE),0)),0)</f>
        <v>0</v>
      </c>
      <c r="S28" s="2">
        <f>IF(R28&gt;0,IF(IFERROR(VLOOKUP(R28,$A$2:$I$61,8,FALSE),0)&gt;0,VLOOKUP(R28,$A$2:$I$61,8,FALSE),IF(IFERROR(VLOOKUP(R28,$A$2:$I$61,9,FALSE),0)&gt;0,VLOOKUP(R28,$A$2:$I$61,9,FALSE),0)),0)</f>
        <v>0</v>
      </c>
      <c r="T28" s="2">
        <f>IF(S28&gt;0,IF(IFERROR(VLOOKUP(S28,$A$2:$I$61,8,FALSE),0)&gt;0,VLOOKUP(S28,$A$2:$I$61,8,FALSE),IF(IFERROR(VLOOKUP(S28,$A$2:$I$61,9,FALSE),0)&gt;0,VLOOKUP(S28,$A$2:$I$61,9,FALSE),0)),0)</f>
        <v>0</v>
      </c>
      <c r="U28" s="2">
        <f>IF(T28&gt;0,T28,IF(S28&gt;0,S28,IF(R28&gt;0,R28,IF(Q28&gt;0,Q28,IF(P28&gt;0,P28,IF(ISNUMBER(A28),A28,0))))))</f>
        <v>0</v>
      </c>
      <c r="V28" s="2">
        <f>IF(IFERROR(VLOOKUP(U28,$A$2:$K$61,11,FALSE),0)&gt;0,VLOOKUP(U28,$A$2:$K$61,11,FALSE),1)</f>
        <v>1</v>
      </c>
    </row>
    <row r="29" spans="1:22" x14ac:dyDescent="0.25">
      <c r="A29" s="2"/>
      <c r="H29" s="2"/>
      <c r="I29" s="2"/>
      <c r="J29" s="2"/>
      <c r="K29" s="2"/>
      <c r="L29" s="2" t="str">
        <f>IF(ISBLANK(B29),"",COUNTIF(P29:T29,"&gt;0")+V29)</f>
        <v/>
      </c>
      <c r="M29" s="2" t="str">
        <f>IF(ISNUMBER(E29),IF(ISNUMBER(F29),F29-E29,Summary!$B$2-E29),"")</f>
        <v/>
      </c>
      <c r="O29" t="str">
        <f>IF(ISBLANK(B29),"",B29&amp;" "&amp;C29&amp;IF(ISNUMBER(E29),IF(ISNUMBER(F29)," ("&amp;E29&amp;"-"&amp;F29&amp;")"," (b. "&amp;E29&amp;")"),""))</f>
        <v/>
      </c>
      <c r="P29" s="2">
        <f>IF(ISNUMBER(H29),H29,IF(ISNUMBER(I29),I29,0))</f>
        <v>0</v>
      </c>
      <c r="Q29" s="2">
        <f>IF(P29&gt;0,IF(IFERROR(VLOOKUP(P29,$A$2:$I$61,8,FALSE),0)&gt;0,VLOOKUP(P29,$A$2:$I$61,8,FALSE),IF(IFERROR(VLOOKUP(P29,$A$2:$I$61,9,FALSE),0)&gt;0,VLOOKUP(P29,$A$2:$I$61,9,FALSE),0)),0)</f>
        <v>0</v>
      </c>
      <c r="R29" s="2">
        <f>IF(Q29&gt;0,IF(IFERROR(VLOOKUP(Q29,$A$2:$I$61,8,FALSE),0)&gt;0,VLOOKUP(Q29,$A$2:$I$61,8,FALSE),IF(IFERROR(VLOOKUP(Q29,$A$2:$I$61,9,FALSE),0)&gt;0,VLOOKUP(Q29,$A$2:$I$61,9,FALSE),0)),0)</f>
        <v>0</v>
      </c>
      <c r="S29" s="2">
        <f>IF(R29&gt;0,IF(IFERROR(VLOOKUP(R29,$A$2:$I$61,8,FALSE),0)&gt;0,VLOOKUP(R29,$A$2:$I$61,8,FALSE),IF(IFERROR(VLOOKUP(R29,$A$2:$I$61,9,FALSE),0)&gt;0,VLOOKUP(R29,$A$2:$I$61,9,FALSE),0)),0)</f>
        <v>0</v>
      </c>
      <c r="T29" s="2">
        <f>IF(S29&gt;0,IF(IFERROR(VLOOKUP(S29,$A$2:$I$61,8,FALSE),0)&gt;0,VLOOKUP(S29,$A$2:$I$61,8,FALSE),IF(IFERROR(VLOOKUP(S29,$A$2:$I$61,9,FALSE),0)&gt;0,VLOOKUP(S29,$A$2:$I$61,9,FALSE),0)),0)</f>
        <v>0</v>
      </c>
      <c r="U29" s="2">
        <f>IF(T29&gt;0,T29,IF(S29&gt;0,S29,IF(R29&gt;0,R29,IF(Q29&gt;0,Q29,IF(P29&gt;0,P29,IF(ISNUMBER(A29),A29,0))))))</f>
        <v>0</v>
      </c>
      <c r="V29" s="2">
        <f>IF(IFERROR(VLOOKUP(U29,$A$2:$K$61,11,FALSE),0)&gt;0,VLOOKUP(U29,$A$2:$K$61,11,FALSE),1)</f>
        <v>1</v>
      </c>
    </row>
    <row r="30" spans="1:22" x14ac:dyDescent="0.25">
      <c r="A30" s="2"/>
      <c r="H30" s="2"/>
      <c r="I30" s="2"/>
      <c r="J30" s="2"/>
      <c r="K30" s="2"/>
      <c r="L30" s="2" t="str">
        <f>IF(ISBLANK(B30),"",COUNTIF(P30:T30,"&gt;0")+V30)</f>
        <v/>
      </c>
      <c r="M30" s="2" t="str">
        <f>IF(ISNUMBER(E30),IF(ISNUMBER(F30),F30-E30,Summary!$B$2-E30),"")</f>
        <v/>
      </c>
      <c r="O30" t="str">
        <f>IF(ISBLANK(B30),"",B30&amp;" "&amp;C30&amp;IF(ISNUMBER(E30),IF(ISNUMBER(F30)," ("&amp;E30&amp;"-"&amp;F30&amp;")"," (b. "&amp;E30&amp;")"),""))</f>
        <v/>
      </c>
      <c r="P30" s="2">
        <f>IF(ISNUMBER(H30),H30,IF(ISNUMBER(I30),I30,0))</f>
        <v>0</v>
      </c>
      <c r="Q30" s="2">
        <f>IF(P30&gt;0,IF(IFERROR(VLOOKUP(P30,$A$2:$I$61,8,FALSE),0)&gt;0,VLOOKUP(P30,$A$2:$I$61,8,FALSE),IF(IFERROR(VLOOKUP(P30,$A$2:$I$61,9,FALSE),0)&gt;0,VLOOKUP(P30,$A$2:$I$61,9,FALSE),0)),0)</f>
        <v>0</v>
      </c>
      <c r="R30" s="2">
        <f>IF(Q30&gt;0,IF(IFERROR(VLOOKUP(Q30,$A$2:$I$61,8,FALSE),0)&gt;0,VLOOKUP(Q30,$A$2:$I$61,8,FALSE),IF(IFERROR(VLOOKUP(Q30,$A$2:$I$61,9,FALSE),0)&gt;0,VLOOKUP(Q30,$A$2:$I$61,9,FALSE),0)),0)</f>
        <v>0</v>
      </c>
      <c r="S30" s="2">
        <f>IF(R30&gt;0,IF(IFERROR(VLOOKUP(R30,$A$2:$I$61,8,FALSE),0)&gt;0,VLOOKUP(R30,$A$2:$I$61,8,FALSE),IF(IFERROR(VLOOKUP(R30,$A$2:$I$61,9,FALSE),0)&gt;0,VLOOKUP(R30,$A$2:$I$61,9,FALSE),0)),0)</f>
        <v>0</v>
      </c>
      <c r="T30" s="2">
        <f>IF(S30&gt;0,IF(IFERROR(VLOOKUP(S30,$A$2:$I$61,8,FALSE),0)&gt;0,VLOOKUP(S30,$A$2:$I$61,8,FALSE),IF(IFERROR(VLOOKUP(S30,$A$2:$I$61,9,FALSE),0)&gt;0,VLOOKUP(S30,$A$2:$I$61,9,FALSE),0)),0)</f>
        <v>0</v>
      </c>
      <c r="U30" s="2">
        <f>IF(T30&gt;0,T30,IF(S30&gt;0,S30,IF(R30&gt;0,R30,IF(Q30&gt;0,Q30,IF(P30&gt;0,P30,IF(ISNUMBER(A30),A30,0))))))</f>
        <v>0</v>
      </c>
      <c r="V30" s="2">
        <f>IF(IFERROR(VLOOKUP(U30,$A$2:$K$61,11,FALSE),0)&gt;0,VLOOKUP(U30,$A$2:$K$61,11,FALSE),1)</f>
        <v>1</v>
      </c>
    </row>
    <row r="31" spans="1:22" x14ac:dyDescent="0.25">
      <c r="A31" s="2"/>
      <c r="H31" s="2"/>
      <c r="I31" s="2"/>
      <c r="J31" s="2"/>
      <c r="K31" s="2"/>
      <c r="L31" s="2" t="str">
        <f>IF(ISBLANK(B31),"",COUNTIF(P31:T31,"&gt;0")+V31)</f>
        <v/>
      </c>
      <c r="M31" s="2" t="str">
        <f>IF(ISNUMBER(E31),IF(ISNUMBER(F31),F31-E31,Summary!$B$2-E31),"")</f>
        <v/>
      </c>
      <c r="O31" t="str">
        <f>IF(ISBLANK(B31),"",B31&amp;" "&amp;C31&amp;IF(ISNUMBER(E31),IF(ISNUMBER(F31)," ("&amp;E31&amp;"-"&amp;F31&amp;")"," (b. "&amp;E31&amp;")"),""))</f>
        <v/>
      </c>
      <c r="P31" s="2">
        <f>IF(ISNUMBER(H31),H31,IF(ISNUMBER(I31),I31,0))</f>
        <v>0</v>
      </c>
      <c r="Q31" s="2">
        <f>IF(P31&gt;0,IF(IFERROR(VLOOKUP(P31,$A$2:$I$61,8,FALSE),0)&gt;0,VLOOKUP(P31,$A$2:$I$61,8,FALSE),IF(IFERROR(VLOOKUP(P31,$A$2:$I$61,9,FALSE),0)&gt;0,VLOOKUP(P31,$A$2:$I$61,9,FALSE),0)),0)</f>
        <v>0</v>
      </c>
      <c r="R31" s="2">
        <f>IF(Q31&gt;0,IF(IFERROR(VLOOKUP(Q31,$A$2:$I$61,8,FALSE),0)&gt;0,VLOOKUP(Q31,$A$2:$I$61,8,FALSE),IF(IFERROR(VLOOKUP(Q31,$A$2:$I$61,9,FALSE),0)&gt;0,VLOOKUP(Q31,$A$2:$I$61,9,FALSE),0)),0)</f>
        <v>0</v>
      </c>
      <c r="S31" s="2">
        <f>IF(R31&gt;0,IF(IFERROR(VLOOKUP(R31,$A$2:$I$61,8,FALSE),0)&gt;0,VLOOKUP(R31,$A$2:$I$61,8,FALSE),IF(IFERROR(VLOOKUP(R31,$A$2:$I$61,9,FALSE),0)&gt;0,VLOOKUP(R31,$A$2:$I$61,9,FALSE),0)),0)</f>
        <v>0</v>
      </c>
      <c r="T31" s="2">
        <f>IF(S31&gt;0,IF(IFERROR(VLOOKUP(S31,$A$2:$I$61,8,FALSE),0)&gt;0,VLOOKUP(S31,$A$2:$I$61,8,FALSE),IF(IFERROR(VLOOKUP(S31,$A$2:$I$61,9,FALSE),0)&gt;0,VLOOKUP(S31,$A$2:$I$61,9,FALSE),0)),0)</f>
        <v>0</v>
      </c>
      <c r="U31" s="2">
        <f>IF(T31&gt;0,T31,IF(S31&gt;0,S31,IF(R31&gt;0,R31,IF(Q31&gt;0,Q31,IF(P31&gt;0,P31,IF(ISNUMBER(A31),A31,0))))))</f>
        <v>0</v>
      </c>
      <c r="V31" s="2">
        <f>IF(IFERROR(VLOOKUP(U31,$A$2:$K$61,11,FALSE),0)&gt;0,VLOOKUP(U31,$A$2:$K$61,11,FALSE),1)</f>
        <v>1</v>
      </c>
    </row>
    <row r="32" spans="1:22" x14ac:dyDescent="0.25">
      <c r="A32" s="2"/>
      <c r="H32" s="2"/>
      <c r="I32" s="2"/>
      <c r="J32" s="2"/>
      <c r="K32" s="2"/>
      <c r="L32" s="2" t="str">
        <f>IF(ISBLANK(B32),"",COUNTIF(P32:T32,"&gt;0")+V32)</f>
        <v/>
      </c>
      <c r="M32" s="2" t="str">
        <f>IF(ISNUMBER(E32),IF(ISNUMBER(F32),F32-E32,Summary!$B$2-E32),"")</f>
        <v/>
      </c>
      <c r="O32" t="str">
        <f>IF(ISBLANK(B32),"",B32&amp;" "&amp;C32&amp;IF(ISNUMBER(E32),IF(ISNUMBER(F32)," ("&amp;E32&amp;"-"&amp;F32&amp;")"," (b. "&amp;E32&amp;")"),""))</f>
        <v/>
      </c>
      <c r="P32" s="2">
        <f>IF(ISNUMBER(H32),H32,IF(ISNUMBER(I32),I32,0))</f>
        <v>0</v>
      </c>
      <c r="Q32" s="2">
        <f>IF(P32&gt;0,IF(IFERROR(VLOOKUP(P32,$A$2:$I$61,8,FALSE),0)&gt;0,VLOOKUP(P32,$A$2:$I$61,8,FALSE),IF(IFERROR(VLOOKUP(P32,$A$2:$I$61,9,FALSE),0)&gt;0,VLOOKUP(P32,$A$2:$I$61,9,FALSE),0)),0)</f>
        <v>0</v>
      </c>
      <c r="R32" s="2">
        <f>IF(Q32&gt;0,IF(IFERROR(VLOOKUP(Q32,$A$2:$I$61,8,FALSE),0)&gt;0,VLOOKUP(Q32,$A$2:$I$61,8,FALSE),IF(IFERROR(VLOOKUP(Q32,$A$2:$I$61,9,FALSE),0)&gt;0,VLOOKUP(Q32,$A$2:$I$61,9,FALSE),0)),0)</f>
        <v>0</v>
      </c>
      <c r="S32" s="2">
        <f>IF(R32&gt;0,IF(IFERROR(VLOOKUP(R32,$A$2:$I$61,8,FALSE),0)&gt;0,VLOOKUP(R32,$A$2:$I$61,8,FALSE),IF(IFERROR(VLOOKUP(R32,$A$2:$I$61,9,FALSE),0)&gt;0,VLOOKUP(R32,$A$2:$I$61,9,FALSE),0)),0)</f>
        <v>0</v>
      </c>
      <c r="T32" s="2">
        <f>IF(S32&gt;0,IF(IFERROR(VLOOKUP(S32,$A$2:$I$61,8,FALSE),0)&gt;0,VLOOKUP(S32,$A$2:$I$61,8,FALSE),IF(IFERROR(VLOOKUP(S32,$A$2:$I$61,9,FALSE),0)&gt;0,VLOOKUP(S32,$A$2:$I$61,9,FALSE),0)),0)</f>
        <v>0</v>
      </c>
      <c r="U32" s="2">
        <f>IF(T32&gt;0,T32,IF(S32&gt;0,S32,IF(R32&gt;0,R32,IF(Q32&gt;0,Q32,IF(P32&gt;0,P32,IF(ISNUMBER(A32),A32,0))))))</f>
        <v>0</v>
      </c>
      <c r="V32" s="2">
        <f>IF(IFERROR(VLOOKUP(U32,$A$2:$K$61,11,FALSE),0)&gt;0,VLOOKUP(U32,$A$2:$K$61,11,FALSE),1)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6" customWidth="1"/>
  </cols>
  <sheetData>
    <row r="1" spans="1:2" s="1" customFormat="1" x14ac:dyDescent="0.25">
      <c r="A1" s="1" t="s">
        <v>71</v>
      </c>
      <c r="B1" s="1" t="s">
        <v>72</v>
      </c>
    </row>
    <row r="2" spans="1:2" x14ac:dyDescent="0.25">
      <c r="A2" t="s">
        <v>73</v>
      </c>
      <c r="B2">
        <f>2026</f>
        <v>2026</v>
      </c>
    </row>
    <row r="3" spans="1:2" x14ac:dyDescent="0.25">
      <c r="A3" t="s">
        <v>74</v>
      </c>
      <c r="B3" s="2">
        <v>15</v>
      </c>
    </row>
    <row r="4" spans="1:2" x14ac:dyDescent="0.25">
      <c r="A4" t="s">
        <v>75</v>
      </c>
      <c r="B4" s="2" t="str">
        <f>IFERROR(VLOOKUP(B3,People!$A$2:$O$61,15,FALSE),"ID not found")</f>
        <v>Emily Carter (b. 1994)</v>
      </c>
    </row>
    <row r="5" spans="1:2" x14ac:dyDescent="0.25">
      <c r="A5" t="s">
        <v>76</v>
      </c>
      <c r="B5" s="2">
        <f>COUNTA(People!B2:B61)</f>
        <v>19</v>
      </c>
    </row>
    <row r="6" spans="1:2" x14ac:dyDescent="0.25">
      <c r="A6" t="s">
        <v>77</v>
      </c>
      <c r="B6" s="2">
        <f>COUNTA(People!B2:B61)-COUNT(People!F2:F61)</f>
        <v>10</v>
      </c>
    </row>
    <row r="7" spans="1:2" x14ac:dyDescent="0.25">
      <c r="A7" t="s">
        <v>78</v>
      </c>
      <c r="B7" s="2">
        <f>MAX(People!L2:L61)</f>
        <v>5</v>
      </c>
    </row>
    <row r="8" spans="1:2" x14ac:dyDescent="0.25">
      <c r="A8" t="s">
        <v>79</v>
      </c>
      <c r="B8">
        <f>MIN(People!E2:E61)</f>
        <v>1905</v>
      </c>
    </row>
    <row r="9" spans="1:2" x14ac:dyDescent="0.25">
      <c r="A9" t="s">
        <v>80</v>
      </c>
      <c r="B9" s="2"/>
    </row>
    <row r="10" spans="1:2" x14ac:dyDescent="0.25">
      <c r="A10" t="s">
        <v>81</v>
      </c>
      <c r="B10" s="2">
        <f>COUNTIF(People!$L$2:$L$61,1)</f>
        <v>6</v>
      </c>
    </row>
    <row r="11" spans="1:2" x14ac:dyDescent="0.25">
      <c r="A11" t="s">
        <v>82</v>
      </c>
      <c r="B11" s="2">
        <f>COUNTIF(People!$L$2:$L$61,2)</f>
        <v>4</v>
      </c>
    </row>
    <row r="12" spans="1:2" x14ac:dyDescent="0.25">
      <c r="A12" t="s">
        <v>83</v>
      </c>
      <c r="B12" s="2">
        <f>COUNTIF(People!$L$2:$L$61,3)</f>
        <v>4</v>
      </c>
    </row>
    <row r="13" spans="1:2" x14ac:dyDescent="0.25">
      <c r="A13" t="s">
        <v>84</v>
      </c>
      <c r="B13" s="2">
        <f>COUNTIF(People!$L$2:$L$61,4)</f>
        <v>4</v>
      </c>
    </row>
    <row r="14" spans="1:2" x14ac:dyDescent="0.25">
      <c r="A14" t="s">
        <v>85</v>
      </c>
      <c r="B14" s="2">
        <f>COUNTIF(People!$L$2:$L$61,5)</f>
        <v>1</v>
      </c>
    </row>
    <row r="15" spans="1:2" x14ac:dyDescent="0.25">
      <c r="A15" t="s">
        <v>86</v>
      </c>
      <c r="B15" s="2">
        <f>COUNTIF(People!$L$2:$L$61,6)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Family Tree</vt:lpstr>
      <vt:lpstr>People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Family Tree</dc:title>
  <dc:subject/>
  <dc:description/>
  <cp:keywords/>
  <cp:category/>
  <cp:lastModifiedBy>Unknown</cp:lastModifiedBy>
  <dcterms:created xsi:type="dcterms:W3CDTF">2026-10-18T23:17:11Z</dcterms:created>
  <dcterms:modified xsi:type="dcterms:W3CDTF">2026-10-18T23:17:11Z</dcterms:modified>
</cp:coreProperties>
</file>