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rill Log" state="visible" r:id="rId4"/>
    <sheet sheetId="2" name="By Building" state="visible" r:id="rId5"/>
    <sheet sheetId="3" name="Settings" state="visible" r:id="rId6"/>
  </sheets>
  <calcPr calcId="171027"/>
</workbook>
</file>

<file path=xl/sharedStrings.xml><?xml version="1.0" encoding="utf-8"?>
<sst xmlns="http://schemas.openxmlformats.org/spreadsheetml/2006/main" count="139" uniqueCount="65">
  <si>
    <t>Date</t>
  </si>
  <si>
    <t>Time</t>
  </si>
  <si>
    <t>Building</t>
  </si>
  <si>
    <t>Type</t>
  </si>
  <si>
    <t>Shift</t>
  </si>
  <si>
    <t>People out</t>
  </si>
  <si>
    <t>Minutes</t>
  </si>
  <si>
    <t>Seconds</t>
  </si>
  <si>
    <t>Evac time</t>
  </si>
  <si>
    <t>Target met</t>
  </si>
  <si>
    <t>All accounted for</t>
  </si>
  <si>
    <t>Issues found</t>
  </si>
  <si>
    <t>Action needed</t>
  </si>
  <si>
    <t>Fixed</t>
  </si>
  <si>
    <t>Led by</t>
  </si>
  <si>
    <t>Signed off by</t>
  </si>
  <si>
    <t>Follow-up</t>
  </si>
  <si>
    <t>Result</t>
  </si>
  <si>
    <t>Total seconds</t>
  </si>
  <si>
    <t>Latest</t>
  </si>
  <si>
    <t>Head office</t>
  </si>
  <si>
    <t>Announced</t>
  </si>
  <si>
    <t>Day</t>
  </si>
  <si>
    <t>Yes</t>
  </si>
  <si>
    <t>Linda Park</t>
  </si>
  <si>
    <t>R. Owens</t>
  </si>
  <si>
    <t>Warehouse</t>
  </si>
  <si>
    <t>Mike Torres</t>
  </si>
  <si>
    <t>Store 2</t>
  </si>
  <si>
    <t>Jen Adler</t>
  </si>
  <si>
    <t>Unannounced</t>
  </si>
  <si>
    <t>No</t>
  </si>
  <si>
    <t>Two visitors not on the sign-in sheet</t>
  </si>
  <si>
    <t>Make visitor sign-in mandatory at reception</t>
  </si>
  <si>
    <t>Night</t>
  </si>
  <si>
    <t>Alarm hard to hear in the freezer area</t>
  </si>
  <si>
    <t>Add a strobe light in the freezer</t>
  </si>
  <si>
    <t>Back exit blocked by delivery pallets</t>
  </si>
  <si>
    <t>Keep a clear zone painted on the floor</t>
  </si>
  <si>
    <t>Floor 3 warden was on vacation, no backup named</t>
  </si>
  <si>
    <t>Name a backup warden for every floor</t>
  </si>
  <si>
    <t>New staff unsure where the assembly point is</t>
  </si>
  <si>
    <t>Add the assembly point to new hire training</t>
  </si>
  <si>
    <t>Stairwell B door slow to close</t>
  </si>
  <si>
    <t>Facilities to adjust the door closer</t>
  </si>
  <si>
    <t>Drills</t>
  </si>
  <si>
    <t>Avg evac (min)</t>
  </si>
  <si>
    <t>Over target</t>
  </si>
  <si>
    <t>Open follow-ups</t>
  </si>
  <si>
    <t>Last drill</t>
  </si>
  <si>
    <t>Next due</t>
  </si>
  <si>
    <t>Drill status</t>
  </si>
  <si>
    <t>Setting</t>
  </si>
  <si>
    <t>Value</t>
  </si>
  <si>
    <t>Notes</t>
  </si>
  <si>
    <t>Today's date</t>
  </si>
  <si>
    <t>Type today's date, or =TODAY() to keep it current</t>
  </si>
  <si>
    <t>Target evacuation time (seconds)</t>
  </si>
  <si>
    <t>180 = 3 minutes. Set the goal your fire safety plan or fire marshal uses</t>
  </si>
  <si>
    <t>Days between drills</t>
  </si>
  <si>
    <t>90 is about every quarter. Set the schedule your rules or policy require</t>
  </si>
  <si>
    <t>Drills logged</t>
  </si>
  <si>
    <t>Average evacuation (minutes)</t>
  </si>
  <si>
    <t>Drills over target</t>
  </si>
  <si>
    <t>Fixes not done yet, or someone not accounted for with no action written down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</si>
</sst>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#,##0.##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18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T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3" max="3" width="13" customWidth="1"/>
    <col min="4" max="4" width="12" customWidth="1"/>
    <col min="5" max="5" width="7" customWidth="1"/>
    <col min="7" max="8" width="8" customWidth="1"/>
    <col min="11" max="11" width="10" customWidth="1"/>
    <col min="12" max="13" width="34" customWidth="1"/>
    <col min="14" max="14" width="7" customWidth="1"/>
    <col min="15" max="16" width="12" customWidth="1"/>
    <col min="17" max="17" width="14" customWidth="1"/>
    <col min="19" max="19" width="9" hidden="1" customWidth="1"/>
    <col min="20" max="20" width="7" hidden="1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2">
        <v>45973</v>
      </c>
      <c r="B2" s="3">
        <v>0.4270833333333333</v>
      </c>
      <c r="C2" t="s">
        <v>20</v>
      </c>
      <c r="D2" t="s">
        <v>21</v>
      </c>
      <c r="E2" t="s">
        <v>22</v>
      </c>
      <c r="F2" s="4">
        <v>64</v>
      </c>
      <c r="G2" s="4">
        <v>2</v>
      </c>
      <c r="H2" s="4">
        <v>50</v>
      </c>
      <c r="I2" t="str">
        <f>IF(ISNUMBER(G2),G2&amp;":"&amp;TEXT(H2+0,"00"),"")</f>
        <v>2:50</v>
      </c>
      <c r="J2" t="str">
        <f>IF(NOT(ISNUMBER(S2)),"",IF(S2&lt;=Settings!$B$3,"Yes","No"))</f>
        <v>Yes</v>
      </c>
      <c r="K2" t="s">
        <v>23</v>
      </c>
      <c r="N2" t="b">
        <v>0</v>
      </c>
      <c r="O2" t="s">
        <v>24</v>
      </c>
      <c r="P2" t="s">
        <v>25</v>
      </c>
      <c r="Q2" t="str">
        <f>IF(ISBLANK(A2),"",IF(AND(NOT(ISBLANK(M2)),N2=FALSE),"Open",IF(AND(K2="No",ISBLANK(M2)),"Open",IF(ISBLANK(P2),"Needs sign-off","Closed"))))</f>
        <v>Closed</v>
      </c>
      <c r="R2" t="str">
        <f>IF(ISBLANK(A2),"",IF(OR(J2="No",K2="No",NOT(ISBLANK(L2))),"Review","OK"))</f>
        <v>OK</v>
      </c>
      <c r="S2" s="4">
        <f>IF(ISNUMBER(G2),G2*60+H2,"")</f>
        <v>170</v>
      </c>
      <c r="T2" s="4">
        <f>IF(ISBLANK(A2),0,IF(COUNTIFS($C$2:$C$500,C2,$A$2:$A$500,"&gt;"&amp;A2)=0,1,0))</f>
        <v>0</v>
      </c>
    </row>
    <row r="3" spans="1:20" x14ac:dyDescent="0.25">
      <c r="A3" s="2">
        <v>45980</v>
      </c>
      <c r="B3" s="3">
        <v>0.6041666666666666</v>
      </c>
      <c r="C3" t="s">
        <v>26</v>
      </c>
      <c r="D3" t="s">
        <v>21</v>
      </c>
      <c r="E3" t="s">
        <v>22</v>
      </c>
      <c r="F3" s="4">
        <v>38</v>
      </c>
      <c r="G3" s="4">
        <v>2</v>
      </c>
      <c r="H3" s="4">
        <v>40</v>
      </c>
      <c r="I3" t="str">
        <f>IF(ISNUMBER(G3),G3&amp;":"&amp;TEXT(H3+0,"00"),"")</f>
        <v>2:40</v>
      </c>
      <c r="J3" t="str">
        <f>IF(NOT(ISNUMBER(S3)),"",IF(S3&lt;=Settings!$B$3,"Yes","No"))</f>
        <v>Yes</v>
      </c>
      <c r="K3" t="s">
        <v>23</v>
      </c>
      <c r="N3" t="b">
        <v>0</v>
      </c>
      <c r="O3" t="s">
        <v>27</v>
      </c>
      <c r="P3" t="s">
        <v>25</v>
      </c>
      <c r="Q3" t="str">
        <f>IF(ISBLANK(A3),"",IF(AND(NOT(ISBLANK(M3)),N3=FALSE),"Open",IF(AND(K3="No",ISBLANK(M3)),"Open",IF(ISBLANK(P3),"Needs sign-off","Closed"))))</f>
        <v>Closed</v>
      </c>
      <c r="R3" t="str">
        <f>IF(ISBLANK(A3),"",IF(OR(J3="No",K3="No",NOT(ISBLANK(L3))),"Review","OK"))</f>
        <v>OK</v>
      </c>
      <c r="S3" s="4">
        <f>IF(ISNUMBER(G3),G3*60+H3,"")</f>
        <v>160</v>
      </c>
      <c r="T3" s="4">
        <f>IF(ISBLANK(A3),0,IF(COUNTIFS($C$2:$C$500,C3,$A$2:$A$500,"&gt;"&amp;A3)=0,1,0))</f>
        <v>0</v>
      </c>
    </row>
    <row r="4" spans="1:20" x14ac:dyDescent="0.25">
      <c r="A4" s="2">
        <v>45994</v>
      </c>
      <c r="B4" s="3">
        <v>0.40625</v>
      </c>
      <c r="C4" t="s">
        <v>28</v>
      </c>
      <c r="D4" t="s">
        <v>21</v>
      </c>
      <c r="E4" t="s">
        <v>22</v>
      </c>
      <c r="F4" s="4">
        <v>22</v>
      </c>
      <c r="G4" s="4">
        <v>2</v>
      </c>
      <c r="H4" s="4">
        <v>10</v>
      </c>
      <c r="I4" t="str">
        <f>IF(ISNUMBER(G4),G4&amp;":"&amp;TEXT(H4+0,"00"),"")</f>
        <v>2:10</v>
      </c>
      <c r="J4" t="str">
        <f>IF(NOT(ISNUMBER(S4)),"",IF(S4&lt;=Settings!$B$3,"Yes","No"))</f>
        <v>Yes</v>
      </c>
      <c r="K4" t="s">
        <v>23</v>
      </c>
      <c r="N4" t="b">
        <v>0</v>
      </c>
      <c r="O4" t="s">
        <v>29</v>
      </c>
      <c r="P4" t="s">
        <v>25</v>
      </c>
      <c r="Q4" t="str">
        <f>IF(ISBLANK(A4),"",IF(AND(NOT(ISBLANK(M4)),N4=FALSE),"Open",IF(AND(K4="No",ISBLANK(M4)),"Open",IF(ISBLANK(P4),"Needs sign-off","Closed"))))</f>
        <v>Closed</v>
      </c>
      <c r="R4" t="str">
        <f>IF(ISBLANK(A4),"",IF(OR(J4="No",K4="No",NOT(ISBLANK(L4))),"Review","OK"))</f>
        <v>OK</v>
      </c>
      <c r="S4" s="4">
        <f>IF(ISNUMBER(G4),G4*60+H4,"")</f>
        <v>130</v>
      </c>
      <c r="T4" s="4">
        <f>IF(ISBLANK(A4),0,IF(COUNTIFS($C$2:$C$500,C4,$A$2:$A$500,"&gt;"&amp;A4)=0,1,0))</f>
        <v>0</v>
      </c>
    </row>
    <row r="5" spans="1:20" x14ac:dyDescent="0.25">
      <c r="A5" s="2">
        <v>46063</v>
      </c>
      <c r="B5" s="3">
        <v>0.4583333333333333</v>
      </c>
      <c r="C5" t="s">
        <v>20</v>
      </c>
      <c r="D5" t="s">
        <v>30</v>
      </c>
      <c r="E5" t="s">
        <v>22</v>
      </c>
      <c r="F5" s="4">
        <v>71</v>
      </c>
      <c r="G5" s="4">
        <v>4</v>
      </c>
      <c r="H5" s="4">
        <v>20</v>
      </c>
      <c r="I5" t="str">
        <f>IF(ISNUMBER(G5),G5&amp;":"&amp;TEXT(H5+0,"00"),"")</f>
        <v>4:20</v>
      </c>
      <c r="J5" t="str">
        <f>IF(NOT(ISNUMBER(S5)),"",IF(S5&lt;=Settings!$B$3,"Yes","No"))</f>
        <v>No</v>
      </c>
      <c r="K5" t="s">
        <v>31</v>
      </c>
      <c r="L5" t="s">
        <v>32</v>
      </c>
      <c r="M5" t="s">
        <v>33</v>
      </c>
      <c r="N5" t="b">
        <v>1</v>
      </c>
      <c r="O5" t="s">
        <v>24</v>
      </c>
      <c r="P5" t="s">
        <v>25</v>
      </c>
      <c r="Q5" t="str">
        <f>IF(ISBLANK(A5),"",IF(AND(NOT(ISBLANK(M5)),N5=FALSE),"Open",IF(AND(K5="No",ISBLANK(M5)),"Open",IF(ISBLANK(P5),"Needs sign-off","Closed"))))</f>
        <v>Closed</v>
      </c>
      <c r="R5" t="str">
        <f>IF(ISBLANK(A5),"",IF(OR(J5="No",K5="No",NOT(ISBLANK(L5))),"Review","OK"))</f>
        <v>Review</v>
      </c>
      <c r="S5" s="4">
        <f>IF(ISNUMBER(G5),G5*60+H5,"")</f>
        <v>260</v>
      </c>
      <c r="T5" s="4">
        <f>IF(ISBLANK(A5),0,IF(COUNTIFS($C$2:$C$500,C5,$A$2:$A$500,"&gt;"&amp;A5)=0,1,0))</f>
        <v>0</v>
      </c>
    </row>
    <row r="6" spans="1:20" x14ac:dyDescent="0.25">
      <c r="A6" s="2">
        <v>46077</v>
      </c>
      <c r="B6" s="3">
        <v>0.9375</v>
      </c>
      <c r="C6" t="s">
        <v>26</v>
      </c>
      <c r="D6" t="s">
        <v>30</v>
      </c>
      <c r="E6" t="s">
        <v>34</v>
      </c>
      <c r="F6" s="4">
        <v>17</v>
      </c>
      <c r="G6" s="4">
        <v>2</v>
      </c>
      <c r="H6" s="4">
        <v>55</v>
      </c>
      <c r="I6" t="str">
        <f>IF(ISNUMBER(G6),G6&amp;":"&amp;TEXT(H6+0,"00"),"")</f>
        <v>2:55</v>
      </c>
      <c r="J6" t="str">
        <f>IF(NOT(ISNUMBER(S6)),"",IF(S6&lt;=Settings!$B$3,"Yes","No"))</f>
        <v>Yes</v>
      </c>
      <c r="K6" t="s">
        <v>23</v>
      </c>
      <c r="L6" t="s">
        <v>35</v>
      </c>
      <c r="M6" t="s">
        <v>36</v>
      </c>
      <c r="N6" t="b">
        <v>1</v>
      </c>
      <c r="O6" t="s">
        <v>27</v>
      </c>
      <c r="P6" t="s">
        <v>25</v>
      </c>
      <c r="Q6" t="str">
        <f>IF(ISBLANK(A6),"",IF(AND(NOT(ISBLANK(M6)),N6=FALSE),"Open",IF(AND(K6="No",ISBLANK(M6)),"Open",IF(ISBLANK(P6),"Needs sign-off","Closed"))))</f>
        <v>Closed</v>
      </c>
      <c r="R6" t="str">
        <f>IF(ISBLANK(A6),"",IF(OR(J6="No",K6="No",NOT(ISBLANK(L6))),"Review","OK"))</f>
        <v>Review</v>
      </c>
      <c r="S6" s="4">
        <f>IF(ISNUMBER(G6),G6*60+H6,"")</f>
        <v>175</v>
      </c>
      <c r="T6" s="4">
        <f>IF(ISBLANK(A6),0,IF(COUNTIFS($C$2:$C$500,C6,$A$2:$A$500,"&gt;"&amp;A6)=0,1,0))</f>
        <v>0</v>
      </c>
    </row>
    <row r="7" spans="1:20" x14ac:dyDescent="0.25">
      <c r="A7" s="2">
        <v>46086</v>
      </c>
      <c r="B7" s="3">
        <v>0.6388888888888888</v>
      </c>
      <c r="C7" t="s">
        <v>28</v>
      </c>
      <c r="D7" t="s">
        <v>30</v>
      </c>
      <c r="E7" t="s">
        <v>22</v>
      </c>
      <c r="F7" s="4">
        <v>26</v>
      </c>
      <c r="G7" s="4">
        <v>2</v>
      </c>
      <c r="H7" s="4">
        <v>35</v>
      </c>
      <c r="I7" t="str">
        <f>IF(ISNUMBER(G7),G7&amp;":"&amp;TEXT(H7+0,"00"),"")</f>
        <v>2:35</v>
      </c>
      <c r="J7" t="str">
        <f>IF(NOT(ISNUMBER(S7)),"",IF(S7&lt;=Settings!$B$3,"Yes","No"))</f>
        <v>Yes</v>
      </c>
      <c r="K7" t="s">
        <v>23</v>
      </c>
      <c r="L7" t="s">
        <v>37</v>
      </c>
      <c r="M7" t="s">
        <v>38</v>
      </c>
      <c r="N7" t="b">
        <v>1</v>
      </c>
      <c r="O7" t="s">
        <v>29</v>
      </c>
      <c r="P7" t="s">
        <v>25</v>
      </c>
      <c r="Q7" t="str">
        <f>IF(ISBLANK(A7),"",IF(AND(NOT(ISBLANK(M7)),N7=FALSE),"Open",IF(AND(K7="No",ISBLANK(M7)),"Open",IF(ISBLANK(P7),"Needs sign-off","Closed"))))</f>
        <v>Closed</v>
      </c>
      <c r="R7" t="str">
        <f>IF(ISBLANK(A7),"",IF(OR(J7="No",K7="No",NOT(ISBLANK(L7))),"Review","OK"))</f>
        <v>Review</v>
      </c>
      <c r="S7" s="4">
        <f>IF(ISNUMBER(G7),G7*60+H7,"")</f>
        <v>155</v>
      </c>
      <c r="T7" s="4">
        <f>IF(ISBLANK(A7),0,IF(COUNTIFS($C$2:$C$500,C7,$A$2:$A$500,"&gt;"&amp;A7)=0,1,0))</f>
        <v>0</v>
      </c>
    </row>
    <row r="8" spans="1:20" x14ac:dyDescent="0.25">
      <c r="A8" s="2">
        <v>46154</v>
      </c>
      <c r="B8" s="3">
        <v>0.4166666666666667</v>
      </c>
      <c r="C8" t="s">
        <v>20</v>
      </c>
      <c r="D8" t="s">
        <v>21</v>
      </c>
      <c r="E8" t="s">
        <v>22</v>
      </c>
      <c r="F8" s="4">
        <v>68</v>
      </c>
      <c r="G8" s="4">
        <v>2</v>
      </c>
      <c r="H8" s="4">
        <v>58</v>
      </c>
      <c r="I8" t="str">
        <f>IF(ISNUMBER(G8),G8&amp;":"&amp;TEXT(H8+0,"00"),"")</f>
        <v>2:58</v>
      </c>
      <c r="J8" t="str">
        <f>IF(NOT(ISNUMBER(S8)),"",IF(S8&lt;=Settings!$B$3,"Yes","No"))</f>
        <v>Yes</v>
      </c>
      <c r="K8" t="s">
        <v>23</v>
      </c>
      <c r="N8" t="b">
        <v>0</v>
      </c>
      <c r="O8" t="s">
        <v>24</v>
      </c>
      <c r="P8" t="s">
        <v>25</v>
      </c>
      <c r="Q8" t="str">
        <f>IF(ISBLANK(A8),"",IF(AND(NOT(ISBLANK(M8)),N8=FALSE),"Open",IF(AND(K8="No",ISBLANK(M8)),"Open",IF(ISBLANK(P8),"Needs sign-off","Closed"))))</f>
        <v>Closed</v>
      </c>
      <c r="R8" t="str">
        <f>IF(ISBLANK(A8),"",IF(OR(J8="No",K8="No",NOT(ISBLANK(L8))),"Review","OK"))</f>
        <v>OK</v>
      </c>
      <c r="S8" s="4">
        <f>IF(ISNUMBER(G8),G8*60+H8,"")</f>
        <v>178</v>
      </c>
      <c r="T8" s="4">
        <f>IF(ISBLANK(A8),0,IF(COUNTIFS($C$2:$C$500,C8,$A$2:$A$500,"&gt;"&amp;A8)=0,1,0))</f>
        <v>0</v>
      </c>
    </row>
    <row r="9" spans="1:20" x14ac:dyDescent="0.25">
      <c r="A9" s="2">
        <v>46169</v>
      </c>
      <c r="B9" s="3">
        <v>0.5833333333333334</v>
      </c>
      <c r="C9" t="s">
        <v>26</v>
      </c>
      <c r="D9" t="s">
        <v>21</v>
      </c>
      <c r="E9" t="s">
        <v>22</v>
      </c>
      <c r="F9" s="4">
        <v>41</v>
      </c>
      <c r="G9" s="4">
        <v>2</v>
      </c>
      <c r="H9" s="4">
        <v>45</v>
      </c>
      <c r="I9" t="str">
        <f>IF(ISNUMBER(G9),G9&amp;":"&amp;TEXT(H9+0,"00"),"")</f>
        <v>2:45</v>
      </c>
      <c r="J9" t="str">
        <f>IF(NOT(ISNUMBER(S9)),"",IF(S9&lt;=Settings!$B$3,"Yes","No"))</f>
        <v>Yes</v>
      </c>
      <c r="K9" t="s">
        <v>23</v>
      </c>
      <c r="N9" t="b">
        <v>0</v>
      </c>
      <c r="O9" t="s">
        <v>27</v>
      </c>
      <c r="P9" t="s">
        <v>25</v>
      </c>
      <c r="Q9" t="str">
        <f>IF(ISBLANK(A9),"",IF(AND(NOT(ISBLANK(M9)),N9=FALSE),"Open",IF(AND(K9="No",ISBLANK(M9)),"Open",IF(ISBLANK(P9),"Needs sign-off","Closed"))))</f>
        <v>Closed</v>
      </c>
      <c r="R9" t="str">
        <f>IF(ISBLANK(A9),"",IF(OR(J9="No",K9="No",NOT(ISBLANK(L9))),"Review","OK"))</f>
        <v>OK</v>
      </c>
      <c r="S9" s="4">
        <f>IF(ISNUMBER(G9),G9*60+H9,"")</f>
        <v>165</v>
      </c>
      <c r="T9" s="4">
        <f>IF(ISBLANK(A9),0,IF(COUNTIFS($C$2:$C$500,C9,$A$2:$A$500,"&gt;"&amp;A9)=0,1,0))</f>
        <v>0</v>
      </c>
    </row>
    <row r="10" spans="1:20" x14ac:dyDescent="0.25">
      <c r="A10" s="2">
        <v>46177</v>
      </c>
      <c r="B10" s="3">
        <v>0.5208333333333334</v>
      </c>
      <c r="C10" t="s">
        <v>28</v>
      </c>
      <c r="D10" t="s">
        <v>21</v>
      </c>
      <c r="E10" t="s">
        <v>22</v>
      </c>
      <c r="F10" s="4">
        <v>31</v>
      </c>
      <c r="G10" s="4">
        <v>2</v>
      </c>
      <c r="H10" s="4">
        <v>5</v>
      </c>
      <c r="I10" t="str">
        <f>IF(ISNUMBER(G10),G10&amp;":"&amp;TEXT(H10+0,"00"),"")</f>
        <v>2:05</v>
      </c>
      <c r="J10" t="str">
        <f>IF(NOT(ISNUMBER(S10)),"",IF(S10&lt;=Settings!$B$3,"Yes","No"))</f>
        <v>Yes</v>
      </c>
      <c r="K10" t="s">
        <v>23</v>
      </c>
      <c r="N10" t="b">
        <v>0</v>
      </c>
      <c r="O10" t="s">
        <v>29</v>
      </c>
      <c r="P10" t="s">
        <v>25</v>
      </c>
      <c r="Q10" t="str">
        <f>IF(ISBLANK(A10),"",IF(AND(NOT(ISBLANK(M10)),N10=FALSE),"Open",IF(AND(K10="No",ISBLANK(M10)),"Open",IF(ISBLANK(P10),"Needs sign-off","Closed"))))</f>
        <v>Closed</v>
      </c>
      <c r="R10" t="str">
        <f>IF(ISBLANK(A10),"",IF(OR(J10="No",K10="No",NOT(ISBLANK(L10))),"Review","OK"))</f>
        <v>OK</v>
      </c>
      <c r="S10" s="4">
        <f>IF(ISNUMBER(G10),G10*60+H10,"")</f>
        <v>125</v>
      </c>
      <c r="T10" s="4">
        <f>IF(ISBLANK(A10),0,IF(COUNTIFS($C$2:$C$500,C10,$A$2:$A$500,"&gt;"&amp;A10)=0,1,0))</f>
        <v>0</v>
      </c>
    </row>
    <row r="11" spans="1:20" x14ac:dyDescent="0.25">
      <c r="A11" s="2">
        <v>46245</v>
      </c>
      <c r="B11" s="3">
        <v>0.5729166666666666</v>
      </c>
      <c r="C11" t="s">
        <v>20</v>
      </c>
      <c r="D11" t="s">
        <v>30</v>
      </c>
      <c r="E11" t="s">
        <v>22</v>
      </c>
      <c r="F11" s="4">
        <v>66</v>
      </c>
      <c r="G11" s="4">
        <v>3</v>
      </c>
      <c r="H11" s="4">
        <v>40</v>
      </c>
      <c r="I11" t="str">
        <f>IF(ISNUMBER(G11),G11&amp;":"&amp;TEXT(H11+0,"00"),"")</f>
        <v>3:40</v>
      </c>
      <c r="J11" t="str">
        <f>IF(NOT(ISNUMBER(S11)),"",IF(S11&lt;=Settings!$B$3,"Yes","No"))</f>
        <v>No</v>
      </c>
      <c r="K11" t="s">
        <v>23</v>
      </c>
      <c r="L11" t="s">
        <v>39</v>
      </c>
      <c r="M11" t="s">
        <v>40</v>
      </c>
      <c r="N11" t="b">
        <v>0</v>
      </c>
      <c r="O11" t="s">
        <v>24</v>
      </c>
      <c r="P11" t="s">
        <v>25</v>
      </c>
      <c r="Q11" t="str">
        <f>IF(ISBLANK(A11),"",IF(AND(NOT(ISBLANK(M11)),N11=FALSE),"Open",IF(AND(K11="No",ISBLANK(M11)),"Open",IF(ISBLANK(P11),"Needs sign-off","Closed"))))</f>
        <v>Open</v>
      </c>
      <c r="R11" t="str">
        <f>IF(ISBLANK(A11),"",IF(OR(J11="No",K11="No",NOT(ISBLANK(L11))),"Review","OK"))</f>
        <v>Review</v>
      </c>
      <c r="S11" s="4">
        <f>IF(ISNUMBER(G11),G11*60+H11,"")</f>
        <v>220</v>
      </c>
      <c r="T11" s="4">
        <f>IF(ISBLANK(A11),0,IF(COUNTIFS($C$2:$C$500,C11,$A$2:$A$500,"&gt;"&amp;A11)=0,1,0))</f>
        <v>0</v>
      </c>
    </row>
    <row r="12" spans="1:20" x14ac:dyDescent="0.25">
      <c r="A12" s="2">
        <v>46246</v>
      </c>
      <c r="B12" s="3">
        <v>0.9583333333333334</v>
      </c>
      <c r="C12" t="s">
        <v>26</v>
      </c>
      <c r="D12" t="s">
        <v>30</v>
      </c>
      <c r="E12" t="s">
        <v>34</v>
      </c>
      <c r="F12" s="4">
        <v>15</v>
      </c>
      <c r="G12" s="4">
        <v>3</v>
      </c>
      <c r="H12" s="4">
        <v>25</v>
      </c>
      <c r="I12" t="str">
        <f>IF(ISNUMBER(G12),G12&amp;":"&amp;TEXT(H12+0,"00"),"")</f>
        <v>3:25</v>
      </c>
      <c r="J12" t="str">
        <f>IF(NOT(ISNUMBER(S12)),"",IF(S12&lt;=Settings!$B$3,"Yes","No"))</f>
        <v>No</v>
      </c>
      <c r="K12" t="s">
        <v>23</v>
      </c>
      <c r="L12" t="s">
        <v>41</v>
      </c>
      <c r="M12" t="s">
        <v>42</v>
      </c>
      <c r="N12" t="b">
        <v>1</v>
      </c>
      <c r="O12" t="s">
        <v>27</v>
      </c>
      <c r="P12" t="s">
        <v>25</v>
      </c>
      <c r="Q12" t="str">
        <f>IF(ISBLANK(A12),"",IF(AND(NOT(ISBLANK(M12)),N12=FALSE),"Open",IF(AND(K12="No",ISBLANK(M12)),"Open",IF(ISBLANK(P12),"Needs sign-off","Closed"))))</f>
        <v>Closed</v>
      </c>
      <c r="R12" t="str">
        <f>IF(ISBLANK(A12),"",IF(OR(J12="No",K12="No",NOT(ISBLANK(L12))),"Review","OK"))</f>
        <v>Review</v>
      </c>
      <c r="S12" s="4">
        <f>IF(ISNUMBER(G12),G12*60+H12,"")</f>
        <v>205</v>
      </c>
      <c r="T12" s="4">
        <f>IF(ISBLANK(A12),0,IF(COUNTIFS($C$2:$C$500,C12,$A$2:$A$500,"&gt;"&amp;A12)=0,1,0))</f>
        <v>1</v>
      </c>
    </row>
    <row r="13" spans="1:20" x14ac:dyDescent="0.25">
      <c r="A13" s="2">
        <v>46268</v>
      </c>
      <c r="B13" s="3">
        <v>0.6736111111111112</v>
      </c>
      <c r="C13" t="s">
        <v>28</v>
      </c>
      <c r="D13" t="s">
        <v>30</v>
      </c>
      <c r="E13" t="s">
        <v>22</v>
      </c>
      <c r="F13" s="4">
        <v>28</v>
      </c>
      <c r="G13" s="4">
        <v>2</v>
      </c>
      <c r="H13" s="4">
        <v>20</v>
      </c>
      <c r="I13" t="str">
        <f>IF(ISNUMBER(G13),G13&amp;":"&amp;TEXT(H13+0,"00"),"")</f>
        <v>2:20</v>
      </c>
      <c r="J13" t="str">
        <f>IF(NOT(ISNUMBER(S13)),"",IF(S13&lt;=Settings!$B$3,"Yes","No"))</f>
        <v>Yes</v>
      </c>
      <c r="K13" t="s">
        <v>23</v>
      </c>
      <c r="N13" t="b">
        <v>0</v>
      </c>
      <c r="O13" t="s">
        <v>29</v>
      </c>
      <c r="P13" t="s">
        <v>25</v>
      </c>
      <c r="Q13" t="str">
        <f>IF(ISBLANK(A13),"",IF(AND(NOT(ISBLANK(M13)),N13=FALSE),"Open",IF(AND(K13="No",ISBLANK(M13)),"Open",IF(ISBLANK(P13),"Needs sign-off","Closed"))))</f>
        <v>Closed</v>
      </c>
      <c r="R13" t="str">
        <f>IF(ISBLANK(A13),"",IF(OR(J13="No",K13="No",NOT(ISBLANK(L13))),"Review","OK"))</f>
        <v>OK</v>
      </c>
      <c r="S13" s="4">
        <f>IF(ISNUMBER(G13),G13*60+H13,"")</f>
        <v>140</v>
      </c>
      <c r="T13" s="4">
        <f>IF(ISBLANK(A13),0,IF(COUNTIFS($C$2:$C$500,C13,$A$2:$A$500,"&gt;"&amp;A13)=0,1,0))</f>
        <v>0</v>
      </c>
    </row>
    <row r="14" spans="1:20" x14ac:dyDescent="0.25">
      <c r="A14" s="2">
        <v>46329</v>
      </c>
      <c r="B14" s="3">
        <v>0.4375</v>
      </c>
      <c r="C14" t="s">
        <v>20</v>
      </c>
      <c r="D14" t="s">
        <v>21</v>
      </c>
      <c r="E14" t="s">
        <v>22</v>
      </c>
      <c r="F14" s="4">
        <v>73</v>
      </c>
      <c r="G14" s="4">
        <v>2</v>
      </c>
      <c r="H14" s="4">
        <v>55</v>
      </c>
      <c r="I14" t="str">
        <f>IF(ISNUMBER(G14),G14&amp;":"&amp;TEXT(H14+0,"00"),"")</f>
        <v>2:55</v>
      </c>
      <c r="J14" t="str">
        <f>IF(NOT(ISNUMBER(S14)),"",IF(S14&lt;=Settings!$B$3,"Yes","No"))</f>
        <v>Yes</v>
      </c>
      <c r="K14" t="s">
        <v>23</v>
      </c>
      <c r="L14" t="s">
        <v>43</v>
      </c>
      <c r="M14" t="s">
        <v>44</v>
      </c>
      <c r="N14" t="b">
        <v>0</v>
      </c>
      <c r="O14" t="s">
        <v>24</v>
      </c>
      <c r="Q14" t="str">
        <f>IF(ISBLANK(A14),"",IF(AND(NOT(ISBLANK(M14)),N14=FALSE),"Open",IF(AND(K14="No",ISBLANK(M14)),"Open",IF(ISBLANK(P14),"Needs sign-off","Closed"))))</f>
        <v>Open</v>
      </c>
      <c r="R14" t="str">
        <f>IF(ISBLANK(A14),"",IF(OR(J14="No",K14="No",NOT(ISBLANK(L14))),"Review","OK"))</f>
        <v>Review</v>
      </c>
      <c r="S14" s="4">
        <f>IF(ISNUMBER(G14),G14*60+H14,"")</f>
        <v>175</v>
      </c>
      <c r="T14" s="4">
        <f>IF(ISBLANK(A14),0,IF(COUNTIFS($C$2:$C$500,C14,$A$2:$A$500,"&gt;"&amp;A14)=0,1,0))</f>
        <v>1</v>
      </c>
    </row>
    <row r="15" spans="1:20" x14ac:dyDescent="0.25">
      <c r="A15" s="2">
        <v>46338</v>
      </c>
      <c r="B15" s="3">
        <v>0.46875</v>
      </c>
      <c r="C15" t="s">
        <v>28</v>
      </c>
      <c r="D15" t="s">
        <v>21</v>
      </c>
      <c r="E15" t="s">
        <v>22</v>
      </c>
      <c r="F15" s="4">
        <v>30</v>
      </c>
      <c r="G15" s="4">
        <v>1</v>
      </c>
      <c r="H15" s="4">
        <v>58</v>
      </c>
      <c r="I15" t="str">
        <f>IF(ISNUMBER(G15),G15&amp;":"&amp;TEXT(H15+0,"00"),"")</f>
        <v>1:58</v>
      </c>
      <c r="J15" t="str">
        <f>IF(NOT(ISNUMBER(S15)),"",IF(S15&lt;=Settings!$B$3,"Yes","No"))</f>
        <v>Yes</v>
      </c>
      <c r="K15" t="s">
        <v>23</v>
      </c>
      <c r="N15" t="b">
        <v>0</v>
      </c>
      <c r="O15" t="s">
        <v>29</v>
      </c>
      <c r="Q15" t="str">
        <f>IF(ISBLANK(A15),"",IF(AND(NOT(ISBLANK(M15)),N15=FALSE),"Open",IF(AND(K15="No",ISBLANK(M15)),"Open",IF(ISBLANK(P15),"Needs sign-off","Closed"))))</f>
        <v>Needs sign-off</v>
      </c>
      <c r="R15" t="str">
        <f>IF(ISBLANK(A15),"",IF(OR(J15="No",K15="No",NOT(ISBLANK(L15))),"Review","OK"))</f>
        <v>OK</v>
      </c>
      <c r="S15" s="4">
        <f>IF(ISNUMBER(G15),G15*60+H15,"")</f>
        <v>118</v>
      </c>
      <c r="T15" s="4">
        <f>IF(ISBLANK(A15),0,IF(COUNTIFS($C$2:$C$500,C15,$A$2:$A$500,"&gt;"&amp;A15)=0,1,0))</f>
        <v>1</v>
      </c>
    </row>
    <row r="16" spans="14:14" x14ac:dyDescent="0.25"/>
    <row r="17" spans="14:14" x14ac:dyDescent="0.25"/>
    <row r="18" spans="14:14" x14ac:dyDescent="0.25"/>
    <row r="19" spans="14:14" x14ac:dyDescent="0.25"/>
    <row r="20" spans="14:14" x14ac:dyDescent="0.25"/>
    <row r="21" spans="14:14" x14ac:dyDescent="0.25"/>
    <row r="22" spans="14:14" x14ac:dyDescent="0.25"/>
    <row r="23" spans="14:14" x14ac:dyDescent="0.25"/>
    <row r="24" spans="14:14" x14ac:dyDescent="0.25"/>
    <row r="25" spans="14:14" x14ac:dyDescent="0.25"/>
    <row r="26" spans="14:14" x14ac:dyDescent="0.25"/>
    <row r="27" spans="14:14" x14ac:dyDescent="0.25"/>
    <row r="28" spans="14:14" x14ac:dyDescent="0.25"/>
    <row r="29" spans="14:14" x14ac:dyDescent="0.25"/>
    <row r="30" spans="14:14" x14ac:dyDescent="0.25"/>
    <row r="31" spans="14:14" x14ac:dyDescent="0.25"/>
    <row r="32" spans="14:14" x14ac:dyDescent="0.25"/>
    <row r="33" spans="14:14" x14ac:dyDescent="0.25"/>
    <row r="34" spans="14:14" x14ac:dyDescent="0.25"/>
    <row r="35" spans="14:14" x14ac:dyDescent="0.25"/>
    <row r="36" spans="14:14" x14ac:dyDescent="0.25"/>
    <row r="37" spans="14:14" x14ac:dyDescent="0.25"/>
    <row r="38" spans="14:14" x14ac:dyDescent="0.25"/>
    <row r="39" spans="14:14" x14ac:dyDescent="0.25"/>
    <row r="40" spans="14:14" x14ac:dyDescent="0.25"/>
    <row r="41" spans="14:14" x14ac:dyDescent="0.25"/>
    <row r="42" spans="14:14" x14ac:dyDescent="0.25"/>
    <row r="43" spans="14:14" x14ac:dyDescent="0.25"/>
    <row r="44" spans="14:14" x14ac:dyDescent="0.25"/>
    <row r="45" spans="14:14" x14ac:dyDescent="0.25"/>
    <row r="46" spans="14:14" x14ac:dyDescent="0.25"/>
    <row r="47" spans="14:14" x14ac:dyDescent="0.25"/>
    <row r="48" spans="14:14" x14ac:dyDescent="0.25"/>
    <row r="49" spans="14:14" x14ac:dyDescent="0.25"/>
    <row r="50" spans="14:14" x14ac:dyDescent="0.25"/>
  </sheetData>
  <dataValidations count="2">
    <dataValidation type="list" allowBlank="1" sqref="N10:N50">
      <formula1>"TRUE,FALSE"</formula1>
    </dataValidation>
    <dataValidation type="list" allowBlank="1" sqref="N2:N50">
      <formula1>"TRUE,FALSE"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H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8" customWidth="1"/>
    <col min="3" max="3" width="10" customWidth="1"/>
    <col min="5" max="5" width="10" customWidth="1"/>
    <col min="6" max="8" width="13" customWidth="1"/>
  </cols>
  <sheetData>
    <row r="1" spans="1:8" s="1" customFormat="1" x14ac:dyDescent="0.25">
      <c r="A1" s="1" t="s">
        <v>2</v>
      </c>
      <c r="B1" s="1" t="s">
        <v>45</v>
      </c>
      <c r="C1" s="1" t="s">
        <v>46</v>
      </c>
      <c r="D1" s="1" t="s">
        <v>47</v>
      </c>
      <c r="E1" s="1" t="s">
        <v>48</v>
      </c>
      <c r="F1" s="1" t="s">
        <v>49</v>
      </c>
      <c r="G1" s="1" t="s">
        <v>50</v>
      </c>
      <c r="H1" s="1" t="s">
        <v>51</v>
      </c>
    </row>
    <row r="2" spans="1:8" x14ac:dyDescent="0.25">
      <c r="A2" t="s">
        <v>20</v>
      </c>
      <c r="B2" s="4">
        <f>COUNTIF('Drill Log'!$C$2:$C$500,A2)</f>
        <v>5</v>
      </c>
      <c r="C2" s="4">
        <f>IF(B2=0,"",ROUND(AVERAGEIFS('Drill Log'!$S$2:$S$500,'Drill Log'!$C$2:$C$500,A2)/60,1))</f>
        <v>3.3</v>
      </c>
      <c r="D2" s="4">
        <f>COUNTIFS('Drill Log'!$C$2:$C$500,A2,'Drill Log'!$J$2:$J$500,"No")</f>
        <v>2</v>
      </c>
      <c r="E2" s="4">
        <f>COUNTIFS('Drill Log'!$C$2:$C$500,A2,'Drill Log'!$Q$2:$Q$500,"Open")</f>
        <v>2</v>
      </c>
      <c r="F2" s="2">
        <f>IF(B2=0,"",SUMIFS('Drill Log'!$A$2:$A$500,'Drill Log'!$C$2:$C$500,A2,'Drill Log'!$T$2:$T$500,1))</f>
        <v>46329</v>
      </c>
      <c r="G2" s="2">
        <f>IF(ISNUMBER(F2),F2+Settings!$B$4,"")</f>
        <v>46419</v>
      </c>
      <c r="H2" t="str">
        <f>IF(NOT(ISNUMBER(G2)),"No drills yet",IF(G2&lt;Settings!$B$2,"Overdue",IF(G2-Settings!$B$2&lt;=30,"Due soon","OK")))</f>
        <v>OK</v>
      </c>
    </row>
    <row r="3" spans="1:8" x14ac:dyDescent="0.25">
      <c r="A3" t="s">
        <v>26</v>
      </c>
      <c r="B3" s="4">
        <f>COUNTIF('Drill Log'!$C$2:$C$500,A3)</f>
        <v>4</v>
      </c>
      <c r="C3" s="4">
        <f>IF(B3=0,"",ROUND(AVERAGEIFS('Drill Log'!$S$2:$S$500,'Drill Log'!$C$2:$C$500,A3)/60,1))</f>
        <v>2.9</v>
      </c>
      <c r="D3" s="4">
        <f>COUNTIFS('Drill Log'!$C$2:$C$500,A3,'Drill Log'!$J$2:$J$500,"No")</f>
        <v>1</v>
      </c>
      <c r="E3" s="4">
        <f>COUNTIFS('Drill Log'!$C$2:$C$500,A3,'Drill Log'!$Q$2:$Q$500,"Open")</f>
        <v>0</v>
      </c>
      <c r="F3" s="2">
        <f>IF(B3=0,"",SUMIFS('Drill Log'!$A$2:$A$500,'Drill Log'!$C$2:$C$500,A3,'Drill Log'!$T$2:$T$500,1))</f>
        <v>46246</v>
      </c>
      <c r="G3" s="2">
        <f>IF(ISNUMBER(F3),F3+Settings!$B$4,"")</f>
        <v>46336</v>
      </c>
      <c r="H3" t="str">
        <f>IF(NOT(ISNUMBER(G3)),"No drills yet",IF(G3&lt;Settings!$B$2,"Overdue",IF(G3-Settings!$B$2&lt;=30,"Due soon","OK")))</f>
        <v>Overdue</v>
      </c>
    </row>
    <row r="4" spans="1:8" x14ac:dyDescent="0.25">
      <c r="A4" t="s">
        <v>28</v>
      </c>
      <c r="B4" s="4">
        <f>COUNTIF('Drill Log'!$C$2:$C$500,A4)</f>
        <v>5</v>
      </c>
      <c r="C4" s="4">
        <f>IF(B4=0,"",ROUND(AVERAGEIFS('Drill Log'!$S$2:$S$500,'Drill Log'!$C$2:$C$500,A4)/60,1))</f>
        <v>2.2</v>
      </c>
      <c r="D4" s="4">
        <f>COUNTIFS('Drill Log'!$C$2:$C$500,A4,'Drill Log'!$J$2:$J$500,"No")</f>
        <v>0</v>
      </c>
      <c r="E4" s="4">
        <f>COUNTIFS('Drill Log'!$C$2:$C$500,A4,'Drill Log'!$Q$2:$Q$500,"Open")</f>
        <v>0</v>
      </c>
      <c r="F4" s="2">
        <f>IF(B4=0,"",SUMIFS('Drill Log'!$A$2:$A$500,'Drill Log'!$C$2:$C$500,A4,'Drill Log'!$T$2:$T$500,1))</f>
        <v>46338</v>
      </c>
      <c r="G4" s="2">
        <f>IF(ISNUMBER(F4),F4+Settings!$B$4,"")</f>
        <v>46428</v>
      </c>
      <c r="H4" t="str">
        <f>IF(NOT(ISNUMBER(G4)),"No drills yet",IF(G4&lt;Settings!$B$2,"Overdue",IF(G4-Settings!$B$2&lt;=30,"Due soon","OK")))</f>
        <v>OK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2" width="12" customWidth="1"/>
    <col min="3" max="3" width="62" customWidth="1"/>
  </cols>
  <sheetData>
    <row r="1" spans="1:3" s="1" customFormat="1" x14ac:dyDescent="0.25">
      <c r="A1" s="1" t="s">
        <v>52</v>
      </c>
      <c r="B1" s="1" t="s">
        <v>53</v>
      </c>
      <c r="C1" s="1" t="s">
        <v>54</v>
      </c>
    </row>
    <row r="2" spans="1:3" x14ac:dyDescent="0.25">
      <c r="A2" t="s">
        <v>55</v>
      </c>
      <c r="B2" s="2">
        <f>DATE(2026,11,16)</f>
        <v>46342</v>
      </c>
      <c r="C2" t="s">
        <v>56</v>
      </c>
    </row>
    <row r="3" spans="1:3" x14ac:dyDescent="0.25">
      <c r="A3" t="s">
        <v>57</v>
      </c>
      <c r="B3" s="4">
        <v>180</v>
      </c>
      <c r="C3" t="s">
        <v>58</v>
      </c>
    </row>
    <row r="4" spans="1:3" x14ac:dyDescent="0.25">
      <c r="A4" t="s">
        <v>59</v>
      </c>
      <c r="B4" s="4">
        <v>90</v>
      </c>
      <c r="C4" t="s">
        <v>60</v>
      </c>
    </row>
    <row r="5" spans="1:3" x14ac:dyDescent="0.25">
      <c r="A5" t="s">
        <v>61</v>
      </c>
      <c r="B5" s="4">
        <f>COUNTA('Drill Log'!$A$2:$A$500)</f>
        <v>14</v>
      </c>
    </row>
    <row r="6" spans="1:3" x14ac:dyDescent="0.25">
      <c r="A6" t="s">
        <v>62</v>
      </c>
      <c r="B6" s="4">
        <f>IF(COUNTIF('Drill Log'!$S$2:$S$500,"&gt;=0")=0,"",ROUND(AVERAGE('Drill Log'!$S$2:$S$500)/60,1))</f>
        <v>2.8</v>
      </c>
    </row>
    <row r="7" spans="1:3" x14ac:dyDescent="0.25">
      <c r="A7" t="s">
        <v>63</v>
      </c>
      <c r="B7" s="4">
        <f>COUNTIF('Drill Log'!$J$2:$J$500,"No")</f>
        <v>3</v>
      </c>
    </row>
    <row r="8" spans="1:3" x14ac:dyDescent="0.25">
      <c r="A8" t="s">
        <v>48</v>
      </c>
      <c r="B8" s="4">
        <f>COUNTIF('Drill Log'!$Q$2:$Q$500,"Open")</f>
        <v>2</v>
      </c>
      <c r="C8" t="s">
        <v>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Drill Log</vt:lpstr>
      <vt:lpstr>By Building</vt:lpstr>
      <vt:lpstr>Settings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Fire Drill Log</dc:title>
  <dc:subject/>
  <dc:description/>
  <cp:keywords/>
  <cp:category/>
  <cp:lastModifiedBy>Unknown</cp:lastModifiedBy>
  <dcterms:created xsi:type="dcterms:W3CDTF">2026-10-18T23:17:11Z</dcterms:created>
  <dcterms:modified xsi:type="dcterms:W3CDTF">2026-10-18T23:17:11Z</dcterms:modified>
</cp:coreProperties>
</file>