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Summary" state="visible" r:id="rId5"/>
    <sheet sheetId="3" name="By Phase" state="visible" r:id="rId6"/>
  </sheets>
  <calcPr calcId="171027"/>
</workbook>
</file>

<file path=xl/sharedStrings.xml><?xml version="1.0" encoding="utf-8"?>
<sst xmlns="http://schemas.openxmlformats.org/spreadsheetml/2006/main" count="95" uniqueCount="65">
  <si>
    <t>Task</t>
  </si>
  <si>
    <t>Phase</t>
  </si>
  <si>
    <t>Owner</t>
  </si>
  <si>
    <t>Start</t>
  </si>
  <si>
    <t>End</t>
  </si>
  <si>
    <t>Workdays</t>
  </si>
  <si>
    <t>Done</t>
  </si>
  <si>
    <t>Status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</si>
  <si>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</si>
  <si>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</si>
  <si>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</si>
  <si>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</si>
  <si>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</si>
  <si>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</si>
  <si>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</si>
  <si>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</si>
  <si>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</si>
  <si>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</si>
  <si>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</si>
  <si>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</si>
  <si>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Done days</t>
  </si>
  <si>
    <t>Week of</t>
  </si>
  <si>
    <t>Kickoff meeting</t>
  </si>
  <si>
    <t>Plan</t>
  </si>
  <si>
    <t>Dana</t>
  </si>
  <si>
    <t>Gather requirements</t>
  </si>
  <si>
    <t>Site map and content plan</t>
  </si>
  <si>
    <t>Priya</t>
  </si>
  <si>
    <t>Wireframes</t>
  </si>
  <si>
    <t>Design</t>
  </si>
  <si>
    <t>Marcus</t>
  </si>
  <si>
    <t>Visual design</t>
  </si>
  <si>
    <t>Design sign-off</t>
  </si>
  <si>
    <t>Front-end build</t>
  </si>
  <si>
    <t>Build</t>
  </si>
  <si>
    <t>Leo</t>
  </si>
  <si>
    <t>CMS setup</t>
  </si>
  <si>
    <t>Write and load content</t>
  </si>
  <si>
    <t>QA testing</t>
  </si>
  <si>
    <t>Test</t>
  </si>
  <si>
    <t>Fix bugs</t>
  </si>
  <si>
    <t>Client review</t>
  </si>
  <si>
    <t>Launch day</t>
  </si>
  <si>
    <t>Launch</t>
  </si>
  <si>
    <t>Post-launch checks</t>
  </si>
  <si>
    <t>Item</t>
  </si>
  <si>
    <t>Value</t>
  </si>
  <si>
    <t>Notes</t>
  </si>
  <si>
    <t>Today's date</t>
  </si>
  <si>
    <t>Type a new date, or =TODAY() to keep it current</t>
  </si>
  <si>
    <t>Chart starts (week of)</t>
  </si>
  <si>
    <t>The Monday of your first task's week. Type a date to start the chart somewhere else</t>
  </si>
  <si>
    <t>Project start</t>
  </si>
  <si>
    <t>Project finish</t>
  </si>
  <si>
    <t>Workdays start to finish</t>
  </si>
  <si>
    <t>Mondays to Fridays, holidays not taken out</t>
  </si>
  <si>
    <t>Workdays left</t>
  </si>
  <si>
    <t>Tasks</t>
  </si>
  <si>
    <t>In progress</t>
  </si>
  <si>
    <t>Late</t>
  </si>
  <si>
    <t>Past the end date and not at 100%</t>
  </si>
  <si>
    <t>Overall progress</t>
  </si>
  <si>
    <t>Each task's Done % weighted by its workdays</t>
  </si>
  <si>
    <t>Progress</t>
  </si>
  <si>
    <t>All phases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</si>
</sst>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U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10" customWidth="1"/>
    <col min="4" max="5" width="13" customWidth="1"/>
    <col min="7" max="7" width="8" customWidth="1"/>
    <col min="8" max="8" width="12" customWidth="1"/>
    <col min="9" max="20" width="5" customWidth="1"/>
    <col min="21" max="21" width="9" hidden="1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D2" s="2"/>
      <c r="E2" s="2"/>
      <c r="F2" s="3"/>
      <c r="G2" s="4"/>
      <c r="I2" t="str">
        <f>TEXT(Summary!$B$3,"m/d")</f>
        <v>11/2</v>
      </c>
      <c r="J2" t="str">
        <f>TEXT(Summary!$B$3+7,"m/d")</f>
        <v>11/9</v>
      </c>
      <c r="K2" t="str">
        <f>TEXT(Summary!$B$3+14,"m/d")</f>
        <v>11/16</v>
      </c>
      <c r="L2" t="str">
        <f>TEXT(Summary!$B$3+21,"m/d")</f>
        <v>11/23</v>
      </c>
      <c r="M2" t="str">
        <f>TEXT(Summary!$B$3+28,"m/d")</f>
        <v>11/30</v>
      </c>
      <c r="N2" t="str">
        <f>TEXT(Summary!$B$3+35,"m/d")</f>
        <v>12/7</v>
      </c>
      <c r="O2" t="str">
        <f>TEXT(Summary!$B$3+42,"m/d")</f>
        <v>12/14</v>
      </c>
      <c r="P2" t="str">
        <f>TEXT(Summary!$B$3+49,"m/d")</f>
        <v>12/21</v>
      </c>
      <c r="Q2" t="str">
        <f>TEXT(Summary!$B$3+56,"m/d")</f>
        <v>12/28</v>
      </c>
      <c r="R2" t="str">
        <f>TEXT(Summary!$B$3+63,"m/d")</f>
        <v>1/4</v>
      </c>
      <c r="S2" t="str">
        <f>TEXT(Summary!$B$3+70,"m/d")</f>
        <v>1/11</v>
      </c>
      <c r="T2" t="str">
        <f>TEXT(Summary!$B$3+77,"m/d")</f>
        <v>1/18</v>
      </c>
      <c r="U2" s="3"/>
    </row>
    <row r="3" spans="1:21" x14ac:dyDescent="0.25">
      <c r="A3" t="s">
        <v>22</v>
      </c>
      <c r="B3" t="s">
        <v>23</v>
      </c>
      <c r="C3" t="s">
        <v>24</v>
      </c>
      <c r="D3" s="2">
        <v>46328</v>
      </c>
      <c r="E3" s="2">
        <v>46328</v>
      </c>
      <c r="F3" s="3">
        <f>IF(AND(ISNUMBER(D3),ISNUMBER(E3)),NETWORKDAYS(D3,E3),"")</f>
        <v>1</v>
      </c>
      <c r="G3" s="4">
        <v>1</v>
      </c>
      <c r="H3" t="str">
        <f>IF(ISBLANK(A3),"",IF(G3&gt;=1,"Done",IF(Summary!$B$2&lt;D3,"Not started",IF(Summary!$B$2&gt;E3,"Late","In progress"))))</f>
        <v>Done</v>
      </c>
      <c r="I3" t="str">
        <f>IF(AND(ISNUMBER($D3),ISNUMBER($E3)),IF(AND($D3&lt;=Summary!$B$3+6,$E3&gt;=Summary!$B$3),IF($D3=$E3,"◆","■"),""),"")</f>
        <v>◆</v>
      </c>
      <c r="J3" t="str">
        <f>IF(AND(ISNUMBER($D3),ISNUMBER($E3)),IF(AND($D3&lt;=Summary!$B$3+7+6,$E3&gt;=Summary!$B$3+7),IF($D3=$E3,"◆","■"),""),"")</f>
        <v/>
      </c>
      <c r="K3" t="str">
        <f>IF(AND(ISNUMBER($D3),ISNUMBER($E3)),IF(AND($D3&lt;=Summary!$B$3+14+6,$E3&gt;=Summary!$B$3+14),IF($D3=$E3,"◆","■"),""),"")</f>
        <v/>
      </c>
      <c r="L3" t="str">
        <f>IF(AND(ISNUMBER($D3),ISNUMBER($E3)),IF(AND($D3&lt;=Summary!$B$3+21+6,$E3&gt;=Summary!$B$3+21),IF($D3=$E3,"◆","■"),""),"")</f>
        <v/>
      </c>
      <c r="M3" t="str">
        <f>IF(AND(ISNUMBER($D3),ISNUMBER($E3)),IF(AND($D3&lt;=Summary!$B$3+28+6,$E3&gt;=Summary!$B$3+28),IF($D3=$E3,"◆","■"),""),"")</f>
        <v/>
      </c>
      <c r="N3" t="str">
        <f>IF(AND(ISNUMBER($D3),ISNUMBER($E3)),IF(AND($D3&lt;=Summary!$B$3+35+6,$E3&gt;=Summary!$B$3+35),IF($D3=$E3,"◆","■"),""),"")</f>
        <v/>
      </c>
      <c r="O3" t="str">
        <f>IF(AND(ISNUMBER($D3),ISNUMBER($E3)),IF(AND($D3&lt;=Summary!$B$3+42+6,$E3&gt;=Summary!$B$3+42),IF($D3=$E3,"◆","■"),""),"")</f>
        <v/>
      </c>
      <c r="P3" t="str">
        <f>IF(AND(ISNUMBER($D3),ISNUMBER($E3)),IF(AND($D3&lt;=Summary!$B$3+49+6,$E3&gt;=Summary!$B$3+49),IF($D3=$E3,"◆","■"),""),"")</f>
        <v/>
      </c>
      <c r="Q3" t="str">
        <f>IF(AND(ISNUMBER($D3),ISNUMBER($E3)),IF(AND($D3&lt;=Summary!$B$3+56+6,$E3&gt;=Summary!$B$3+56),IF($D3=$E3,"◆","■"),""),"")</f>
        <v/>
      </c>
      <c r="R3" t="str">
        <f>IF(AND(ISNUMBER($D3),ISNUMBER($E3)),IF(AND($D3&lt;=Summary!$B$3+63+6,$E3&gt;=Summary!$B$3+63),IF($D3=$E3,"◆","■"),""),"")</f>
        <v/>
      </c>
      <c r="S3" t="str">
        <f>IF(AND(ISNUMBER($D3),ISNUMBER($E3)),IF(AND($D3&lt;=Summary!$B$3+70+6,$E3&gt;=Summary!$B$3+70),IF($D3=$E3,"◆","■"),""),"")</f>
        <v/>
      </c>
      <c r="T3" t="str">
        <f>IF(AND(ISNUMBER($D3),ISNUMBER($E3)),IF(AND($D3&lt;=Summary!$B$3+77+6,$E3&gt;=Summary!$B$3+77),IF($D3=$E3,"◆","■"),""),"")</f>
        <v/>
      </c>
      <c r="U3" s="3">
        <f>IF(AND(ISNUMBER(F3),ISNUMBER(G3)),F3*G3,0)</f>
        <v>1</v>
      </c>
    </row>
    <row r="4" spans="1:21" x14ac:dyDescent="0.25">
      <c r="A4" t="s">
        <v>25</v>
      </c>
      <c r="B4" t="s">
        <v>23</v>
      </c>
      <c r="C4" t="s">
        <v>24</v>
      </c>
      <c r="D4" s="2">
        <v>46328</v>
      </c>
      <c r="E4" s="2">
        <v>46332</v>
      </c>
      <c r="F4" s="3">
        <f>IF(AND(ISNUMBER(D4),ISNUMBER(E4)),NETWORKDAYS(D4,E4),"")</f>
        <v>5</v>
      </c>
      <c r="G4" s="4">
        <v>1</v>
      </c>
      <c r="H4" t="str">
        <f>IF(ISBLANK(A4),"",IF(G4&gt;=1,"Done",IF(Summary!$B$2&lt;D4,"Not started",IF(Summary!$B$2&gt;E4,"Late","In progress"))))</f>
        <v>Done</v>
      </c>
      <c r="I4" t="str">
        <f>IF(AND(ISNUMBER($D4),ISNUMBER($E4)),IF(AND($D4&lt;=Summary!$B$3+6,$E4&gt;=Summary!$B$3),IF($D4=$E4,"◆","■"),""),"")</f>
        <v>■</v>
      </c>
      <c r="J4" t="str">
        <f>IF(AND(ISNUMBER($D4),ISNUMBER($E4)),IF(AND($D4&lt;=Summary!$B$3+7+6,$E4&gt;=Summary!$B$3+7),IF($D4=$E4,"◆","■"),""),"")</f>
        <v/>
      </c>
      <c r="K4" t="str">
        <f>IF(AND(ISNUMBER($D4),ISNUMBER($E4)),IF(AND($D4&lt;=Summary!$B$3+14+6,$E4&gt;=Summary!$B$3+14),IF($D4=$E4,"◆","■"),""),"")</f>
        <v/>
      </c>
      <c r="L4" t="str">
        <f>IF(AND(ISNUMBER($D4),ISNUMBER($E4)),IF(AND($D4&lt;=Summary!$B$3+21+6,$E4&gt;=Summary!$B$3+21),IF($D4=$E4,"◆","■"),""),"")</f>
        <v/>
      </c>
      <c r="M4" t="str">
        <f>IF(AND(ISNUMBER($D4),ISNUMBER($E4)),IF(AND($D4&lt;=Summary!$B$3+28+6,$E4&gt;=Summary!$B$3+28),IF($D4=$E4,"◆","■"),""),"")</f>
        <v/>
      </c>
      <c r="N4" t="str">
        <f>IF(AND(ISNUMBER($D4),ISNUMBER($E4)),IF(AND($D4&lt;=Summary!$B$3+35+6,$E4&gt;=Summary!$B$3+35),IF($D4=$E4,"◆","■"),""),"")</f>
        <v/>
      </c>
      <c r="O4" t="str">
        <f>IF(AND(ISNUMBER($D4),ISNUMBER($E4)),IF(AND($D4&lt;=Summary!$B$3+42+6,$E4&gt;=Summary!$B$3+42),IF($D4=$E4,"◆","■"),""),"")</f>
        <v/>
      </c>
      <c r="P4" t="str">
        <f>IF(AND(ISNUMBER($D4),ISNUMBER($E4)),IF(AND($D4&lt;=Summary!$B$3+49+6,$E4&gt;=Summary!$B$3+49),IF($D4=$E4,"◆","■"),""),"")</f>
        <v/>
      </c>
      <c r="Q4" t="str">
        <f>IF(AND(ISNUMBER($D4),ISNUMBER($E4)),IF(AND($D4&lt;=Summary!$B$3+56+6,$E4&gt;=Summary!$B$3+56),IF($D4=$E4,"◆","■"),""),"")</f>
        <v/>
      </c>
      <c r="R4" t="str">
        <f>IF(AND(ISNUMBER($D4),ISNUMBER($E4)),IF(AND($D4&lt;=Summary!$B$3+63+6,$E4&gt;=Summary!$B$3+63),IF($D4=$E4,"◆","■"),""),"")</f>
        <v/>
      </c>
      <c r="S4" t="str">
        <f>IF(AND(ISNUMBER($D4),ISNUMBER($E4)),IF(AND($D4&lt;=Summary!$B$3+70+6,$E4&gt;=Summary!$B$3+70),IF($D4=$E4,"◆","■"),""),"")</f>
        <v/>
      </c>
      <c r="T4" t="str">
        <f>IF(AND(ISNUMBER($D4),ISNUMBER($E4)),IF(AND($D4&lt;=Summary!$B$3+77+6,$E4&gt;=Summary!$B$3+77),IF($D4=$E4,"◆","■"),""),"")</f>
        <v/>
      </c>
      <c r="U4" s="3">
        <f>IF(AND(ISNUMBER(F4),ISNUMBER(G4)),F4*G4,0)</f>
        <v>5</v>
      </c>
    </row>
    <row r="5" spans="1:21" x14ac:dyDescent="0.25">
      <c r="A5" t="s">
        <v>26</v>
      </c>
      <c r="B5" t="s">
        <v>23</v>
      </c>
      <c r="C5" t="s">
        <v>27</v>
      </c>
      <c r="D5" s="2">
        <v>46335</v>
      </c>
      <c r="E5" s="2">
        <v>46339</v>
      </c>
      <c r="F5" s="3">
        <f>IF(AND(ISNUMBER(D5),ISNUMBER(E5)),NETWORKDAYS(D5,E5),"")</f>
        <v>5</v>
      </c>
      <c r="G5" s="4">
        <v>1</v>
      </c>
      <c r="H5" t="str">
        <f>IF(ISBLANK(A5),"",IF(G5&gt;=1,"Done",IF(Summary!$B$2&lt;D5,"Not started",IF(Summary!$B$2&gt;E5,"Late","In progress"))))</f>
        <v>Done</v>
      </c>
      <c r="I5" t="str">
        <f>IF(AND(ISNUMBER($D5),ISNUMBER($E5)),IF(AND($D5&lt;=Summary!$B$3+6,$E5&gt;=Summary!$B$3),IF($D5=$E5,"◆","■"),""),"")</f>
        <v/>
      </c>
      <c r="J5" t="str">
        <f>IF(AND(ISNUMBER($D5),ISNUMBER($E5)),IF(AND($D5&lt;=Summary!$B$3+7+6,$E5&gt;=Summary!$B$3+7),IF($D5=$E5,"◆","■"),""),"")</f>
        <v>■</v>
      </c>
      <c r="K5" t="str">
        <f>IF(AND(ISNUMBER($D5),ISNUMBER($E5)),IF(AND($D5&lt;=Summary!$B$3+14+6,$E5&gt;=Summary!$B$3+14),IF($D5=$E5,"◆","■"),""),"")</f>
        <v/>
      </c>
      <c r="L5" t="str">
        <f>IF(AND(ISNUMBER($D5),ISNUMBER($E5)),IF(AND($D5&lt;=Summary!$B$3+21+6,$E5&gt;=Summary!$B$3+21),IF($D5=$E5,"◆","■"),""),"")</f>
        <v/>
      </c>
      <c r="M5" t="str">
        <f>IF(AND(ISNUMBER($D5),ISNUMBER($E5)),IF(AND($D5&lt;=Summary!$B$3+28+6,$E5&gt;=Summary!$B$3+28),IF($D5=$E5,"◆","■"),""),"")</f>
        <v/>
      </c>
      <c r="N5" t="str">
        <f>IF(AND(ISNUMBER($D5),ISNUMBER($E5)),IF(AND($D5&lt;=Summary!$B$3+35+6,$E5&gt;=Summary!$B$3+35),IF($D5=$E5,"◆","■"),""),"")</f>
        <v/>
      </c>
      <c r="O5" t="str">
        <f>IF(AND(ISNUMBER($D5),ISNUMBER($E5)),IF(AND($D5&lt;=Summary!$B$3+42+6,$E5&gt;=Summary!$B$3+42),IF($D5=$E5,"◆","■"),""),"")</f>
        <v/>
      </c>
      <c r="P5" t="str">
        <f>IF(AND(ISNUMBER($D5),ISNUMBER($E5)),IF(AND($D5&lt;=Summary!$B$3+49+6,$E5&gt;=Summary!$B$3+49),IF($D5=$E5,"◆","■"),""),"")</f>
        <v/>
      </c>
      <c r="Q5" t="str">
        <f>IF(AND(ISNUMBER($D5),ISNUMBER($E5)),IF(AND($D5&lt;=Summary!$B$3+56+6,$E5&gt;=Summary!$B$3+56),IF($D5=$E5,"◆","■"),""),"")</f>
        <v/>
      </c>
      <c r="R5" t="str">
        <f>IF(AND(ISNUMBER($D5),ISNUMBER($E5)),IF(AND($D5&lt;=Summary!$B$3+63+6,$E5&gt;=Summary!$B$3+63),IF($D5=$E5,"◆","■"),""),"")</f>
        <v/>
      </c>
      <c r="S5" t="str">
        <f>IF(AND(ISNUMBER($D5),ISNUMBER($E5)),IF(AND($D5&lt;=Summary!$B$3+70+6,$E5&gt;=Summary!$B$3+70),IF($D5=$E5,"◆","■"),""),"")</f>
        <v/>
      </c>
      <c r="T5" t="str">
        <f>IF(AND(ISNUMBER($D5),ISNUMBER($E5)),IF(AND($D5&lt;=Summary!$B$3+77+6,$E5&gt;=Summary!$B$3+77),IF($D5=$E5,"◆","■"),""),"")</f>
        <v/>
      </c>
      <c r="U5" s="3">
        <f>IF(AND(ISNUMBER(F5),ISNUMBER(G5)),F5*G5,0)</f>
        <v>5</v>
      </c>
    </row>
    <row r="6" spans="1:21" x14ac:dyDescent="0.25">
      <c r="A6" t="s">
        <v>28</v>
      </c>
      <c r="B6" t="s">
        <v>29</v>
      </c>
      <c r="C6" t="s">
        <v>30</v>
      </c>
      <c r="D6" s="2">
        <v>46342</v>
      </c>
      <c r="E6" s="2">
        <v>46351</v>
      </c>
      <c r="F6" s="3">
        <f>IF(AND(ISNUMBER(D6),ISNUMBER(E6)),NETWORKDAYS(D6,E6),"")</f>
        <v>8</v>
      </c>
      <c r="G6" s="4">
        <v>0.8</v>
      </c>
      <c r="H6" t="str">
        <f>IF(ISBLANK(A6),"",IF(G6&gt;=1,"Done",IF(Summary!$B$2&lt;D6,"Not started",IF(Summary!$B$2&gt;E6,"Late","In progress"))))</f>
        <v>Late</v>
      </c>
      <c r="I6" t="str">
        <f>IF(AND(ISNUMBER($D6),ISNUMBER($E6)),IF(AND($D6&lt;=Summary!$B$3+6,$E6&gt;=Summary!$B$3),IF($D6=$E6,"◆","■"),""),"")</f>
        <v/>
      </c>
      <c r="J6" t="str">
        <f>IF(AND(ISNUMBER($D6),ISNUMBER($E6)),IF(AND($D6&lt;=Summary!$B$3+7+6,$E6&gt;=Summary!$B$3+7),IF($D6=$E6,"◆","■"),""),"")</f>
        <v/>
      </c>
      <c r="K6" t="str">
        <f>IF(AND(ISNUMBER($D6),ISNUMBER($E6)),IF(AND($D6&lt;=Summary!$B$3+14+6,$E6&gt;=Summary!$B$3+14),IF($D6=$E6,"◆","■"),""),"")</f>
        <v>■</v>
      </c>
      <c r="L6" t="str">
        <f>IF(AND(ISNUMBER($D6),ISNUMBER($E6)),IF(AND($D6&lt;=Summary!$B$3+21+6,$E6&gt;=Summary!$B$3+21),IF($D6=$E6,"◆","■"),""),"")</f>
        <v>■</v>
      </c>
      <c r="M6" t="str">
        <f>IF(AND(ISNUMBER($D6),ISNUMBER($E6)),IF(AND($D6&lt;=Summary!$B$3+28+6,$E6&gt;=Summary!$B$3+28),IF($D6=$E6,"◆","■"),""),"")</f>
        <v/>
      </c>
      <c r="N6" t="str">
        <f>IF(AND(ISNUMBER($D6),ISNUMBER($E6)),IF(AND($D6&lt;=Summary!$B$3+35+6,$E6&gt;=Summary!$B$3+35),IF($D6=$E6,"◆","■"),""),"")</f>
        <v/>
      </c>
      <c r="O6" t="str">
        <f>IF(AND(ISNUMBER($D6),ISNUMBER($E6)),IF(AND($D6&lt;=Summary!$B$3+42+6,$E6&gt;=Summary!$B$3+42),IF($D6=$E6,"◆","■"),""),"")</f>
        <v/>
      </c>
      <c r="P6" t="str">
        <f>IF(AND(ISNUMBER($D6),ISNUMBER($E6)),IF(AND($D6&lt;=Summary!$B$3+49+6,$E6&gt;=Summary!$B$3+49),IF($D6=$E6,"◆","■"),""),"")</f>
        <v/>
      </c>
      <c r="Q6" t="str">
        <f>IF(AND(ISNUMBER($D6),ISNUMBER($E6)),IF(AND($D6&lt;=Summary!$B$3+56+6,$E6&gt;=Summary!$B$3+56),IF($D6=$E6,"◆","■"),""),"")</f>
        <v/>
      </c>
      <c r="R6" t="str">
        <f>IF(AND(ISNUMBER($D6),ISNUMBER($E6)),IF(AND($D6&lt;=Summary!$B$3+63+6,$E6&gt;=Summary!$B$3+63),IF($D6=$E6,"◆","■"),""),"")</f>
        <v/>
      </c>
      <c r="S6" t="str">
        <f>IF(AND(ISNUMBER($D6),ISNUMBER($E6)),IF(AND($D6&lt;=Summary!$B$3+70+6,$E6&gt;=Summary!$B$3+70),IF($D6=$E6,"◆","■"),""),"")</f>
        <v/>
      </c>
      <c r="T6" t="str">
        <f>IF(AND(ISNUMBER($D6),ISNUMBER($E6)),IF(AND($D6&lt;=Summary!$B$3+77+6,$E6&gt;=Summary!$B$3+77),IF($D6=$E6,"◆","■"),""),"")</f>
        <v/>
      </c>
      <c r="U6" s="3">
        <f>IF(AND(ISNUMBER(F6),ISNUMBER(G6)),F6*G6,0)</f>
        <v>6.4</v>
      </c>
    </row>
    <row r="7" spans="1:21" x14ac:dyDescent="0.25">
      <c r="A7" t="s">
        <v>31</v>
      </c>
      <c r="B7" t="s">
        <v>29</v>
      </c>
      <c r="C7" t="s">
        <v>30</v>
      </c>
      <c r="D7" s="2">
        <v>46349</v>
      </c>
      <c r="E7" s="2">
        <v>46360</v>
      </c>
      <c r="F7" s="3">
        <f>IF(AND(ISNUMBER(D7),ISNUMBER(E7)),NETWORKDAYS(D7,E7),"")</f>
        <v>10</v>
      </c>
      <c r="G7" s="4">
        <v>0.4</v>
      </c>
      <c r="H7" t="str">
        <f>IF(ISBLANK(A7),"",IF(G7&gt;=1,"Done",IF(Summary!$B$2&lt;D7,"Not started",IF(Summary!$B$2&gt;E7,"Late","In progress"))))</f>
        <v>In progress</v>
      </c>
      <c r="I7" t="str">
        <f>IF(AND(ISNUMBER($D7),ISNUMBER($E7)),IF(AND($D7&lt;=Summary!$B$3+6,$E7&gt;=Summary!$B$3),IF($D7=$E7,"◆","■"),""),"")</f>
        <v/>
      </c>
      <c r="J7" t="str">
        <f>IF(AND(ISNUMBER($D7),ISNUMBER($E7)),IF(AND($D7&lt;=Summary!$B$3+7+6,$E7&gt;=Summary!$B$3+7),IF($D7=$E7,"◆","■"),""),"")</f>
        <v/>
      </c>
      <c r="K7" t="str">
        <f>IF(AND(ISNUMBER($D7),ISNUMBER($E7)),IF(AND($D7&lt;=Summary!$B$3+14+6,$E7&gt;=Summary!$B$3+14),IF($D7=$E7,"◆","■"),""),"")</f>
        <v/>
      </c>
      <c r="L7" t="str">
        <f>IF(AND(ISNUMBER($D7),ISNUMBER($E7)),IF(AND($D7&lt;=Summary!$B$3+21+6,$E7&gt;=Summary!$B$3+21),IF($D7=$E7,"◆","■"),""),"")</f>
        <v>■</v>
      </c>
      <c r="M7" t="str">
        <f>IF(AND(ISNUMBER($D7),ISNUMBER($E7)),IF(AND($D7&lt;=Summary!$B$3+28+6,$E7&gt;=Summary!$B$3+28),IF($D7=$E7,"◆","■"),""),"")</f>
        <v>■</v>
      </c>
      <c r="N7" t="str">
        <f>IF(AND(ISNUMBER($D7),ISNUMBER($E7)),IF(AND($D7&lt;=Summary!$B$3+35+6,$E7&gt;=Summary!$B$3+35),IF($D7=$E7,"◆","■"),""),"")</f>
        <v/>
      </c>
      <c r="O7" t="str">
        <f>IF(AND(ISNUMBER($D7),ISNUMBER($E7)),IF(AND($D7&lt;=Summary!$B$3+42+6,$E7&gt;=Summary!$B$3+42),IF($D7=$E7,"◆","■"),""),"")</f>
        <v/>
      </c>
      <c r="P7" t="str">
        <f>IF(AND(ISNUMBER($D7),ISNUMBER($E7)),IF(AND($D7&lt;=Summary!$B$3+49+6,$E7&gt;=Summary!$B$3+49),IF($D7=$E7,"◆","■"),""),"")</f>
        <v/>
      </c>
      <c r="Q7" t="str">
        <f>IF(AND(ISNUMBER($D7),ISNUMBER($E7)),IF(AND($D7&lt;=Summary!$B$3+56+6,$E7&gt;=Summary!$B$3+56),IF($D7=$E7,"◆","■"),""),"")</f>
        <v/>
      </c>
      <c r="R7" t="str">
        <f>IF(AND(ISNUMBER($D7),ISNUMBER($E7)),IF(AND($D7&lt;=Summary!$B$3+63+6,$E7&gt;=Summary!$B$3+63),IF($D7=$E7,"◆","■"),""),"")</f>
        <v/>
      </c>
      <c r="S7" t="str">
        <f>IF(AND(ISNUMBER($D7),ISNUMBER($E7)),IF(AND($D7&lt;=Summary!$B$3+70+6,$E7&gt;=Summary!$B$3+70),IF($D7=$E7,"◆","■"),""),"")</f>
        <v/>
      </c>
      <c r="T7" t="str">
        <f>IF(AND(ISNUMBER($D7),ISNUMBER($E7)),IF(AND($D7&lt;=Summary!$B$3+77+6,$E7&gt;=Summary!$B$3+77),IF($D7=$E7,"◆","■"),""),"")</f>
        <v/>
      </c>
      <c r="U7" s="3">
        <f>IF(AND(ISNUMBER(F7),ISNUMBER(G7)),F7*G7,0)</f>
        <v>4</v>
      </c>
    </row>
    <row r="8" spans="1:21" x14ac:dyDescent="0.25">
      <c r="A8" t="s">
        <v>32</v>
      </c>
      <c r="B8" t="s">
        <v>29</v>
      </c>
      <c r="C8" t="s">
        <v>24</v>
      </c>
      <c r="D8" s="2">
        <v>46360</v>
      </c>
      <c r="E8" s="2">
        <v>46360</v>
      </c>
      <c r="F8" s="3">
        <f>IF(AND(ISNUMBER(D8),ISNUMBER(E8)),NETWORKDAYS(D8,E8),"")</f>
        <v>1</v>
      </c>
      <c r="G8" s="4">
        <v>0</v>
      </c>
      <c r="H8" t="str">
        <f>IF(ISBLANK(A8),"",IF(G8&gt;=1,"Done",IF(Summary!$B$2&lt;D8,"Not started",IF(Summary!$B$2&gt;E8,"Late","In progress"))))</f>
        <v>Not started</v>
      </c>
      <c r="I8" t="str">
        <f>IF(AND(ISNUMBER($D8),ISNUMBER($E8)),IF(AND($D8&lt;=Summary!$B$3+6,$E8&gt;=Summary!$B$3),IF($D8=$E8,"◆","■"),""),"")</f>
        <v/>
      </c>
      <c r="J8" t="str">
        <f>IF(AND(ISNUMBER($D8),ISNUMBER($E8)),IF(AND($D8&lt;=Summary!$B$3+7+6,$E8&gt;=Summary!$B$3+7),IF($D8=$E8,"◆","■"),""),"")</f>
        <v/>
      </c>
      <c r="K8" t="str">
        <f>IF(AND(ISNUMBER($D8),ISNUMBER($E8)),IF(AND($D8&lt;=Summary!$B$3+14+6,$E8&gt;=Summary!$B$3+14),IF($D8=$E8,"◆","■"),""),"")</f>
        <v/>
      </c>
      <c r="L8" t="str">
        <f>IF(AND(ISNUMBER($D8),ISNUMBER($E8)),IF(AND($D8&lt;=Summary!$B$3+21+6,$E8&gt;=Summary!$B$3+21),IF($D8=$E8,"◆","■"),""),"")</f>
        <v/>
      </c>
      <c r="M8" t="str">
        <f>IF(AND(ISNUMBER($D8),ISNUMBER($E8)),IF(AND($D8&lt;=Summary!$B$3+28+6,$E8&gt;=Summary!$B$3+28),IF($D8=$E8,"◆","■"),""),"")</f>
        <v>◆</v>
      </c>
      <c r="N8" t="str">
        <f>IF(AND(ISNUMBER($D8),ISNUMBER($E8)),IF(AND($D8&lt;=Summary!$B$3+35+6,$E8&gt;=Summary!$B$3+35),IF($D8=$E8,"◆","■"),""),"")</f>
        <v/>
      </c>
      <c r="O8" t="str">
        <f>IF(AND(ISNUMBER($D8),ISNUMBER($E8)),IF(AND($D8&lt;=Summary!$B$3+42+6,$E8&gt;=Summary!$B$3+42),IF($D8=$E8,"◆","■"),""),"")</f>
        <v/>
      </c>
      <c r="P8" t="str">
        <f>IF(AND(ISNUMBER($D8),ISNUMBER($E8)),IF(AND($D8&lt;=Summary!$B$3+49+6,$E8&gt;=Summary!$B$3+49),IF($D8=$E8,"◆","■"),""),"")</f>
        <v/>
      </c>
      <c r="Q8" t="str">
        <f>IF(AND(ISNUMBER($D8),ISNUMBER($E8)),IF(AND($D8&lt;=Summary!$B$3+56+6,$E8&gt;=Summary!$B$3+56),IF($D8=$E8,"◆","■"),""),"")</f>
        <v/>
      </c>
      <c r="R8" t="str">
        <f>IF(AND(ISNUMBER($D8),ISNUMBER($E8)),IF(AND($D8&lt;=Summary!$B$3+63+6,$E8&gt;=Summary!$B$3+63),IF($D8=$E8,"◆","■"),""),"")</f>
        <v/>
      </c>
      <c r="S8" t="str">
        <f>IF(AND(ISNUMBER($D8),ISNUMBER($E8)),IF(AND($D8&lt;=Summary!$B$3+70+6,$E8&gt;=Summary!$B$3+70),IF($D8=$E8,"◆","■"),""),"")</f>
        <v/>
      </c>
      <c r="T8" t="str">
        <f>IF(AND(ISNUMBER($D8),ISNUMBER($E8)),IF(AND($D8&lt;=Summary!$B$3+77+6,$E8&gt;=Summary!$B$3+77),IF($D8=$E8,"◆","■"),""),"")</f>
        <v/>
      </c>
      <c r="U8" s="3">
        <f>IF(AND(ISNUMBER(F8),ISNUMBER(G8)),F8*G8,0)</f>
        <v>0</v>
      </c>
    </row>
    <row r="9" spans="1:21" x14ac:dyDescent="0.25">
      <c r="A9" t="s">
        <v>33</v>
      </c>
      <c r="B9" t="s">
        <v>34</v>
      </c>
      <c r="C9" t="s">
        <v>35</v>
      </c>
      <c r="D9" s="2">
        <v>46363</v>
      </c>
      <c r="E9" s="2">
        <v>46379</v>
      </c>
      <c r="F9" s="3">
        <f>IF(AND(ISNUMBER(D9),ISNUMBER(E9)),NETWORKDAYS(D9,E9),"")</f>
        <v>13</v>
      </c>
      <c r="G9" s="4">
        <v>0</v>
      </c>
      <c r="H9" t="str">
        <f>IF(ISBLANK(A9),"",IF(G9&gt;=1,"Done",IF(Summary!$B$2&lt;D9,"Not started",IF(Summary!$B$2&gt;E9,"Late","In progress"))))</f>
        <v>Not started</v>
      </c>
      <c r="I9" t="str">
        <f>IF(AND(ISNUMBER($D9),ISNUMBER($E9)),IF(AND($D9&lt;=Summary!$B$3+6,$E9&gt;=Summary!$B$3),IF($D9=$E9,"◆","■"),""),"")</f>
        <v/>
      </c>
      <c r="J9" t="str">
        <f>IF(AND(ISNUMBER($D9),ISNUMBER($E9)),IF(AND($D9&lt;=Summary!$B$3+7+6,$E9&gt;=Summary!$B$3+7),IF($D9=$E9,"◆","■"),""),"")</f>
        <v/>
      </c>
      <c r="K9" t="str">
        <f>IF(AND(ISNUMBER($D9),ISNUMBER($E9)),IF(AND($D9&lt;=Summary!$B$3+14+6,$E9&gt;=Summary!$B$3+14),IF($D9=$E9,"◆","■"),""),"")</f>
        <v/>
      </c>
      <c r="L9" t="str">
        <f>IF(AND(ISNUMBER($D9),ISNUMBER($E9)),IF(AND($D9&lt;=Summary!$B$3+21+6,$E9&gt;=Summary!$B$3+21),IF($D9=$E9,"◆","■"),""),"")</f>
        <v/>
      </c>
      <c r="M9" t="str">
        <f>IF(AND(ISNUMBER($D9),ISNUMBER($E9)),IF(AND($D9&lt;=Summary!$B$3+28+6,$E9&gt;=Summary!$B$3+28),IF($D9=$E9,"◆","■"),""),"")</f>
        <v/>
      </c>
      <c r="N9" t="str">
        <f>IF(AND(ISNUMBER($D9),ISNUMBER($E9)),IF(AND($D9&lt;=Summary!$B$3+35+6,$E9&gt;=Summary!$B$3+35),IF($D9=$E9,"◆","■"),""),"")</f>
        <v>■</v>
      </c>
      <c r="O9" t="str">
        <f>IF(AND(ISNUMBER($D9),ISNUMBER($E9)),IF(AND($D9&lt;=Summary!$B$3+42+6,$E9&gt;=Summary!$B$3+42),IF($D9=$E9,"◆","■"),""),"")</f>
        <v>■</v>
      </c>
      <c r="P9" t="str">
        <f>IF(AND(ISNUMBER($D9),ISNUMBER($E9)),IF(AND($D9&lt;=Summary!$B$3+49+6,$E9&gt;=Summary!$B$3+49),IF($D9=$E9,"◆","■"),""),"")</f>
        <v>■</v>
      </c>
      <c r="Q9" t="str">
        <f>IF(AND(ISNUMBER($D9),ISNUMBER($E9)),IF(AND($D9&lt;=Summary!$B$3+56+6,$E9&gt;=Summary!$B$3+56),IF($D9=$E9,"◆","■"),""),"")</f>
        <v/>
      </c>
      <c r="R9" t="str">
        <f>IF(AND(ISNUMBER($D9),ISNUMBER($E9)),IF(AND($D9&lt;=Summary!$B$3+63+6,$E9&gt;=Summary!$B$3+63),IF($D9=$E9,"◆","■"),""),"")</f>
        <v/>
      </c>
      <c r="S9" t="str">
        <f>IF(AND(ISNUMBER($D9),ISNUMBER($E9)),IF(AND($D9&lt;=Summary!$B$3+70+6,$E9&gt;=Summary!$B$3+70),IF($D9=$E9,"◆","■"),""),"")</f>
        <v/>
      </c>
      <c r="T9" t="str">
        <f>IF(AND(ISNUMBER($D9),ISNUMBER($E9)),IF(AND($D9&lt;=Summary!$B$3+77+6,$E9&gt;=Summary!$B$3+77),IF($D9=$E9,"◆","■"),""),"")</f>
        <v/>
      </c>
      <c r="U9" s="3">
        <f>IF(AND(ISNUMBER(F9),ISNUMBER(G9)),F9*G9,0)</f>
        <v>0</v>
      </c>
    </row>
    <row r="10" spans="1:21" x14ac:dyDescent="0.25">
      <c r="A10" t="s">
        <v>36</v>
      </c>
      <c r="B10" t="s">
        <v>34</v>
      </c>
      <c r="C10" t="s">
        <v>35</v>
      </c>
      <c r="D10" s="2">
        <v>46363</v>
      </c>
      <c r="E10" s="2">
        <v>46374</v>
      </c>
      <c r="F10" s="3">
        <f>IF(AND(ISNUMBER(D10),ISNUMBER(E10)),NETWORKDAYS(D10,E10),"")</f>
        <v>10</v>
      </c>
      <c r="G10" s="4">
        <v>0</v>
      </c>
      <c r="H10" t="str">
        <f>IF(ISBLANK(A10),"",IF(G10&gt;=1,"Done",IF(Summary!$B$2&lt;D10,"Not started",IF(Summary!$B$2&gt;E10,"Late","In progress"))))</f>
        <v>Not started</v>
      </c>
      <c r="I10" t="str">
        <f>IF(AND(ISNUMBER($D10),ISNUMBER($E10)),IF(AND($D10&lt;=Summary!$B$3+6,$E10&gt;=Summary!$B$3),IF($D10=$E10,"◆","■"),""),"")</f>
        <v/>
      </c>
      <c r="J10" t="str">
        <f>IF(AND(ISNUMBER($D10),ISNUMBER($E10)),IF(AND($D10&lt;=Summary!$B$3+7+6,$E10&gt;=Summary!$B$3+7),IF($D10=$E10,"◆","■"),""),"")</f>
        <v/>
      </c>
      <c r="K10" t="str">
        <f>IF(AND(ISNUMBER($D10),ISNUMBER($E10)),IF(AND($D10&lt;=Summary!$B$3+14+6,$E10&gt;=Summary!$B$3+14),IF($D10=$E10,"◆","■"),""),"")</f>
        <v/>
      </c>
      <c r="L10" t="str">
        <f>IF(AND(ISNUMBER($D10),ISNUMBER($E10)),IF(AND($D10&lt;=Summary!$B$3+21+6,$E10&gt;=Summary!$B$3+21),IF($D10=$E10,"◆","■"),""),"")</f>
        <v/>
      </c>
      <c r="M10" t="str">
        <f>IF(AND(ISNUMBER($D10),ISNUMBER($E10)),IF(AND($D10&lt;=Summary!$B$3+28+6,$E10&gt;=Summary!$B$3+28),IF($D10=$E10,"◆","■"),""),"")</f>
        <v/>
      </c>
      <c r="N10" t="str">
        <f>IF(AND(ISNUMBER($D10),ISNUMBER($E10)),IF(AND($D10&lt;=Summary!$B$3+35+6,$E10&gt;=Summary!$B$3+35),IF($D10=$E10,"◆","■"),""),"")</f>
        <v>■</v>
      </c>
      <c r="O10" t="str">
        <f>IF(AND(ISNUMBER($D10),ISNUMBER($E10)),IF(AND($D10&lt;=Summary!$B$3+42+6,$E10&gt;=Summary!$B$3+42),IF($D10=$E10,"◆","■"),""),"")</f>
        <v>■</v>
      </c>
      <c r="P10" t="str">
        <f>IF(AND(ISNUMBER($D10),ISNUMBER($E10)),IF(AND($D10&lt;=Summary!$B$3+49+6,$E10&gt;=Summary!$B$3+49),IF($D10=$E10,"◆","■"),""),"")</f>
        <v/>
      </c>
      <c r="Q10" t="str">
        <f>IF(AND(ISNUMBER($D10),ISNUMBER($E10)),IF(AND($D10&lt;=Summary!$B$3+56+6,$E10&gt;=Summary!$B$3+56),IF($D10=$E10,"◆","■"),""),"")</f>
        <v/>
      </c>
      <c r="R10" t="str">
        <f>IF(AND(ISNUMBER($D10),ISNUMBER($E10)),IF(AND($D10&lt;=Summary!$B$3+63+6,$E10&gt;=Summary!$B$3+63),IF($D10=$E10,"◆","■"),""),"")</f>
        <v/>
      </c>
      <c r="S10" t="str">
        <f>IF(AND(ISNUMBER($D10),ISNUMBER($E10)),IF(AND($D10&lt;=Summary!$B$3+70+6,$E10&gt;=Summary!$B$3+70),IF($D10=$E10,"◆","■"),""),"")</f>
        <v/>
      </c>
      <c r="T10" t="str">
        <f>IF(AND(ISNUMBER($D10),ISNUMBER($E10)),IF(AND($D10&lt;=Summary!$B$3+77+6,$E10&gt;=Summary!$B$3+77),IF($D10=$E10,"◆","■"),""),"")</f>
        <v/>
      </c>
      <c r="U10" s="3">
        <f>IF(AND(ISNUMBER(F10),ISNUMBER(G10)),F10*G10,0)</f>
        <v>0</v>
      </c>
    </row>
    <row r="11" spans="1:21" x14ac:dyDescent="0.25">
      <c r="A11" t="s">
        <v>37</v>
      </c>
      <c r="B11" t="s">
        <v>34</v>
      </c>
      <c r="C11" t="s">
        <v>27</v>
      </c>
      <c r="D11" s="2">
        <v>46370</v>
      </c>
      <c r="E11" s="2">
        <v>46395</v>
      </c>
      <c r="F11" s="3">
        <f>IF(AND(ISNUMBER(D11),ISNUMBER(E11)),NETWORKDAYS(D11,E11),"")</f>
        <v>20</v>
      </c>
      <c r="G11" s="4">
        <v>0</v>
      </c>
      <c r="H11" t="str">
        <f>IF(ISBLANK(A11),"",IF(G11&gt;=1,"Done",IF(Summary!$B$2&lt;D11,"Not started",IF(Summary!$B$2&gt;E11,"Late","In progress"))))</f>
        <v>Not started</v>
      </c>
      <c r="I11" t="str">
        <f>IF(AND(ISNUMBER($D11),ISNUMBER($E11)),IF(AND($D11&lt;=Summary!$B$3+6,$E11&gt;=Summary!$B$3),IF($D11=$E11,"◆","■"),""),"")</f>
        <v/>
      </c>
      <c r="J11" t="str">
        <f>IF(AND(ISNUMBER($D11),ISNUMBER($E11)),IF(AND($D11&lt;=Summary!$B$3+7+6,$E11&gt;=Summary!$B$3+7),IF($D11=$E11,"◆","■"),""),"")</f>
        <v/>
      </c>
      <c r="K11" t="str">
        <f>IF(AND(ISNUMBER($D11),ISNUMBER($E11)),IF(AND($D11&lt;=Summary!$B$3+14+6,$E11&gt;=Summary!$B$3+14),IF($D11=$E11,"◆","■"),""),"")</f>
        <v/>
      </c>
      <c r="L11" t="str">
        <f>IF(AND(ISNUMBER($D11),ISNUMBER($E11)),IF(AND($D11&lt;=Summary!$B$3+21+6,$E11&gt;=Summary!$B$3+21),IF($D11=$E11,"◆","■"),""),"")</f>
        <v/>
      </c>
      <c r="M11" t="str">
        <f>IF(AND(ISNUMBER($D11),ISNUMBER($E11)),IF(AND($D11&lt;=Summary!$B$3+28+6,$E11&gt;=Summary!$B$3+28),IF($D11=$E11,"◆","■"),""),"")</f>
        <v/>
      </c>
      <c r="N11" t="str">
        <f>IF(AND(ISNUMBER($D11),ISNUMBER($E11)),IF(AND($D11&lt;=Summary!$B$3+35+6,$E11&gt;=Summary!$B$3+35),IF($D11=$E11,"◆","■"),""),"")</f>
        <v/>
      </c>
      <c r="O11" t="str">
        <f>IF(AND(ISNUMBER($D11),ISNUMBER($E11)),IF(AND($D11&lt;=Summary!$B$3+42+6,$E11&gt;=Summary!$B$3+42),IF($D11=$E11,"◆","■"),""),"")</f>
        <v>■</v>
      </c>
      <c r="P11" t="str">
        <f>IF(AND(ISNUMBER($D11),ISNUMBER($E11)),IF(AND($D11&lt;=Summary!$B$3+49+6,$E11&gt;=Summary!$B$3+49),IF($D11=$E11,"◆","■"),""),"")</f>
        <v>■</v>
      </c>
      <c r="Q11" t="str">
        <f>IF(AND(ISNUMBER($D11),ISNUMBER($E11)),IF(AND($D11&lt;=Summary!$B$3+56+6,$E11&gt;=Summary!$B$3+56),IF($D11=$E11,"◆","■"),""),"")</f>
        <v>■</v>
      </c>
      <c r="R11" t="str">
        <f>IF(AND(ISNUMBER($D11),ISNUMBER($E11)),IF(AND($D11&lt;=Summary!$B$3+63+6,$E11&gt;=Summary!$B$3+63),IF($D11=$E11,"◆","■"),""),"")</f>
        <v>■</v>
      </c>
      <c r="S11" t="str">
        <f>IF(AND(ISNUMBER($D11),ISNUMBER($E11)),IF(AND($D11&lt;=Summary!$B$3+70+6,$E11&gt;=Summary!$B$3+70),IF($D11=$E11,"◆","■"),""),"")</f>
        <v/>
      </c>
      <c r="T11" t="str">
        <f>IF(AND(ISNUMBER($D11),ISNUMBER($E11)),IF(AND($D11&lt;=Summary!$B$3+77+6,$E11&gt;=Summary!$B$3+77),IF($D11=$E11,"◆","■"),""),"")</f>
        <v/>
      </c>
      <c r="U11" s="3">
        <f>IF(AND(ISNUMBER(F11),ISNUMBER(G11)),F11*G11,0)</f>
        <v>0</v>
      </c>
    </row>
    <row r="12" spans="1:21" x14ac:dyDescent="0.25">
      <c r="A12" t="s">
        <v>38</v>
      </c>
      <c r="B12" t="s">
        <v>39</v>
      </c>
      <c r="C12" t="s">
        <v>27</v>
      </c>
      <c r="D12" s="2">
        <v>46391</v>
      </c>
      <c r="E12" s="2">
        <v>46400</v>
      </c>
      <c r="F12" s="3">
        <f>IF(AND(ISNUMBER(D12),ISNUMBER(E12)),NETWORKDAYS(D12,E12),"")</f>
        <v>8</v>
      </c>
      <c r="G12" s="4">
        <v>0</v>
      </c>
      <c r="H12" t="str">
        <f>IF(ISBLANK(A12),"",IF(G12&gt;=1,"Done",IF(Summary!$B$2&lt;D12,"Not started",IF(Summary!$B$2&gt;E12,"Late","In progress"))))</f>
        <v>Not started</v>
      </c>
      <c r="I12" t="str">
        <f>IF(AND(ISNUMBER($D12),ISNUMBER($E12)),IF(AND($D12&lt;=Summary!$B$3+6,$E12&gt;=Summary!$B$3),IF($D12=$E12,"◆","■"),""),"")</f>
        <v/>
      </c>
      <c r="J12" t="str">
        <f>IF(AND(ISNUMBER($D12),ISNUMBER($E12)),IF(AND($D12&lt;=Summary!$B$3+7+6,$E12&gt;=Summary!$B$3+7),IF($D12=$E12,"◆","■"),""),"")</f>
        <v/>
      </c>
      <c r="K12" t="str">
        <f>IF(AND(ISNUMBER($D12),ISNUMBER($E12)),IF(AND($D12&lt;=Summary!$B$3+14+6,$E12&gt;=Summary!$B$3+14),IF($D12=$E12,"◆","■"),""),"")</f>
        <v/>
      </c>
      <c r="L12" t="str">
        <f>IF(AND(ISNUMBER($D12),ISNUMBER($E12)),IF(AND($D12&lt;=Summary!$B$3+21+6,$E12&gt;=Summary!$B$3+21),IF($D12=$E12,"◆","■"),""),"")</f>
        <v/>
      </c>
      <c r="M12" t="str">
        <f>IF(AND(ISNUMBER($D12),ISNUMBER($E12)),IF(AND($D12&lt;=Summary!$B$3+28+6,$E12&gt;=Summary!$B$3+28),IF($D12=$E12,"◆","■"),""),"")</f>
        <v/>
      </c>
      <c r="N12" t="str">
        <f>IF(AND(ISNUMBER($D12),ISNUMBER($E12)),IF(AND($D12&lt;=Summary!$B$3+35+6,$E12&gt;=Summary!$B$3+35),IF($D12=$E12,"◆","■"),""),"")</f>
        <v/>
      </c>
      <c r="O12" t="str">
        <f>IF(AND(ISNUMBER($D12),ISNUMBER($E12)),IF(AND($D12&lt;=Summary!$B$3+42+6,$E12&gt;=Summary!$B$3+42),IF($D12=$E12,"◆","■"),""),"")</f>
        <v/>
      </c>
      <c r="P12" t="str">
        <f>IF(AND(ISNUMBER($D12),ISNUMBER($E12)),IF(AND($D12&lt;=Summary!$B$3+49+6,$E12&gt;=Summary!$B$3+49),IF($D12=$E12,"◆","■"),""),"")</f>
        <v/>
      </c>
      <c r="Q12" t="str">
        <f>IF(AND(ISNUMBER($D12),ISNUMBER($E12)),IF(AND($D12&lt;=Summary!$B$3+56+6,$E12&gt;=Summary!$B$3+56),IF($D12=$E12,"◆","■"),""),"")</f>
        <v/>
      </c>
      <c r="R12" t="str">
        <f>IF(AND(ISNUMBER($D12),ISNUMBER($E12)),IF(AND($D12&lt;=Summary!$B$3+63+6,$E12&gt;=Summary!$B$3+63),IF($D12=$E12,"◆","■"),""),"")</f>
        <v>■</v>
      </c>
      <c r="S12" t="str">
        <f>IF(AND(ISNUMBER($D12),ISNUMBER($E12)),IF(AND($D12&lt;=Summary!$B$3+70+6,$E12&gt;=Summary!$B$3+70),IF($D12=$E12,"◆","■"),""),"")</f>
        <v>■</v>
      </c>
      <c r="T12" t="str">
        <f>IF(AND(ISNUMBER($D12),ISNUMBER($E12)),IF(AND($D12&lt;=Summary!$B$3+77+6,$E12&gt;=Summary!$B$3+77),IF($D12=$E12,"◆","■"),""),"")</f>
        <v/>
      </c>
      <c r="U12" s="3">
        <f>IF(AND(ISNUMBER(F12),ISNUMBER(G12)),F12*G12,0)</f>
        <v>0</v>
      </c>
    </row>
    <row r="13" spans="1:21" x14ac:dyDescent="0.25">
      <c r="A13" t="s">
        <v>40</v>
      </c>
      <c r="B13" t="s">
        <v>39</v>
      </c>
      <c r="C13" t="s">
        <v>35</v>
      </c>
      <c r="D13" s="2">
        <v>46398</v>
      </c>
      <c r="E13" s="2">
        <v>46402</v>
      </c>
      <c r="F13" s="3">
        <f>IF(AND(ISNUMBER(D13),ISNUMBER(E13)),NETWORKDAYS(D13,E13),"")</f>
        <v>5</v>
      </c>
      <c r="G13" s="4">
        <v>0</v>
      </c>
      <c r="H13" t="str">
        <f>IF(ISBLANK(A13),"",IF(G13&gt;=1,"Done",IF(Summary!$B$2&lt;D13,"Not started",IF(Summary!$B$2&gt;E13,"Late","In progress"))))</f>
        <v>Not started</v>
      </c>
      <c r="I13" t="str">
        <f>IF(AND(ISNUMBER($D13),ISNUMBER($E13)),IF(AND($D13&lt;=Summary!$B$3+6,$E13&gt;=Summary!$B$3),IF($D13=$E13,"◆","■"),""),"")</f>
        <v/>
      </c>
      <c r="J13" t="str">
        <f>IF(AND(ISNUMBER($D13),ISNUMBER($E13)),IF(AND($D13&lt;=Summary!$B$3+7+6,$E13&gt;=Summary!$B$3+7),IF($D13=$E13,"◆","■"),""),"")</f>
        <v/>
      </c>
      <c r="K13" t="str">
        <f>IF(AND(ISNUMBER($D13),ISNUMBER($E13)),IF(AND($D13&lt;=Summary!$B$3+14+6,$E13&gt;=Summary!$B$3+14),IF($D13=$E13,"◆","■"),""),"")</f>
        <v/>
      </c>
      <c r="L13" t="str">
        <f>IF(AND(ISNUMBER($D13),ISNUMBER($E13)),IF(AND($D13&lt;=Summary!$B$3+21+6,$E13&gt;=Summary!$B$3+21),IF($D13=$E13,"◆","■"),""),"")</f>
        <v/>
      </c>
      <c r="M13" t="str">
        <f>IF(AND(ISNUMBER($D13),ISNUMBER($E13)),IF(AND($D13&lt;=Summary!$B$3+28+6,$E13&gt;=Summary!$B$3+28),IF($D13=$E13,"◆","■"),""),"")</f>
        <v/>
      </c>
      <c r="N13" t="str">
        <f>IF(AND(ISNUMBER($D13),ISNUMBER($E13)),IF(AND($D13&lt;=Summary!$B$3+35+6,$E13&gt;=Summary!$B$3+35),IF($D13=$E13,"◆","■"),""),"")</f>
        <v/>
      </c>
      <c r="O13" t="str">
        <f>IF(AND(ISNUMBER($D13),ISNUMBER($E13)),IF(AND($D13&lt;=Summary!$B$3+42+6,$E13&gt;=Summary!$B$3+42),IF($D13=$E13,"◆","■"),""),"")</f>
        <v/>
      </c>
      <c r="P13" t="str">
        <f>IF(AND(ISNUMBER($D13),ISNUMBER($E13)),IF(AND($D13&lt;=Summary!$B$3+49+6,$E13&gt;=Summary!$B$3+49),IF($D13=$E13,"◆","■"),""),"")</f>
        <v/>
      </c>
      <c r="Q13" t="str">
        <f>IF(AND(ISNUMBER($D13),ISNUMBER($E13)),IF(AND($D13&lt;=Summary!$B$3+56+6,$E13&gt;=Summary!$B$3+56),IF($D13=$E13,"◆","■"),""),"")</f>
        <v/>
      </c>
      <c r="R13" t="str">
        <f>IF(AND(ISNUMBER($D13),ISNUMBER($E13)),IF(AND($D13&lt;=Summary!$B$3+63+6,$E13&gt;=Summary!$B$3+63),IF($D13=$E13,"◆","■"),""),"")</f>
        <v/>
      </c>
      <c r="S13" t="str">
        <f>IF(AND(ISNUMBER($D13),ISNUMBER($E13)),IF(AND($D13&lt;=Summary!$B$3+70+6,$E13&gt;=Summary!$B$3+70),IF($D13=$E13,"◆","■"),""),"")</f>
        <v>■</v>
      </c>
      <c r="T13" t="str">
        <f>IF(AND(ISNUMBER($D13),ISNUMBER($E13)),IF(AND($D13&lt;=Summary!$B$3+77+6,$E13&gt;=Summary!$B$3+77),IF($D13=$E13,"◆","■"),""),"")</f>
        <v/>
      </c>
      <c r="U13" s="3">
        <f>IF(AND(ISNUMBER(F13),ISNUMBER(G13)),F13*G13,0)</f>
        <v>0</v>
      </c>
    </row>
    <row r="14" spans="1:21" x14ac:dyDescent="0.25">
      <c r="A14" t="s">
        <v>41</v>
      </c>
      <c r="B14" t="s">
        <v>39</v>
      </c>
      <c r="C14" t="s">
        <v>24</v>
      </c>
      <c r="D14" s="2">
        <v>46401</v>
      </c>
      <c r="E14" s="2">
        <v>46405</v>
      </c>
      <c r="F14" s="3">
        <f>IF(AND(ISNUMBER(D14),ISNUMBER(E14)),NETWORKDAYS(D14,E14),"")</f>
        <v>3</v>
      </c>
      <c r="G14" s="4">
        <v>0</v>
      </c>
      <c r="H14" t="str">
        <f>IF(ISBLANK(A14),"",IF(G14&gt;=1,"Done",IF(Summary!$B$2&lt;D14,"Not started",IF(Summary!$B$2&gt;E14,"Late","In progress"))))</f>
        <v>Not started</v>
      </c>
      <c r="I14" t="str">
        <f>IF(AND(ISNUMBER($D14),ISNUMBER($E14)),IF(AND($D14&lt;=Summary!$B$3+6,$E14&gt;=Summary!$B$3),IF($D14=$E14,"◆","■"),""),"")</f>
        <v/>
      </c>
      <c r="J14" t="str">
        <f>IF(AND(ISNUMBER($D14),ISNUMBER($E14)),IF(AND($D14&lt;=Summary!$B$3+7+6,$E14&gt;=Summary!$B$3+7),IF($D14=$E14,"◆","■"),""),"")</f>
        <v/>
      </c>
      <c r="K14" t="str">
        <f>IF(AND(ISNUMBER($D14),ISNUMBER($E14)),IF(AND($D14&lt;=Summary!$B$3+14+6,$E14&gt;=Summary!$B$3+14),IF($D14=$E14,"◆","■"),""),"")</f>
        <v/>
      </c>
      <c r="L14" t="str">
        <f>IF(AND(ISNUMBER($D14),ISNUMBER($E14)),IF(AND($D14&lt;=Summary!$B$3+21+6,$E14&gt;=Summary!$B$3+21),IF($D14=$E14,"◆","■"),""),"")</f>
        <v/>
      </c>
      <c r="M14" t="str">
        <f>IF(AND(ISNUMBER($D14),ISNUMBER($E14)),IF(AND($D14&lt;=Summary!$B$3+28+6,$E14&gt;=Summary!$B$3+28),IF($D14=$E14,"◆","■"),""),"")</f>
        <v/>
      </c>
      <c r="N14" t="str">
        <f>IF(AND(ISNUMBER($D14),ISNUMBER($E14)),IF(AND($D14&lt;=Summary!$B$3+35+6,$E14&gt;=Summary!$B$3+35),IF($D14=$E14,"◆","■"),""),"")</f>
        <v/>
      </c>
      <c r="O14" t="str">
        <f>IF(AND(ISNUMBER($D14),ISNUMBER($E14)),IF(AND($D14&lt;=Summary!$B$3+42+6,$E14&gt;=Summary!$B$3+42),IF($D14=$E14,"◆","■"),""),"")</f>
        <v/>
      </c>
      <c r="P14" t="str">
        <f>IF(AND(ISNUMBER($D14),ISNUMBER($E14)),IF(AND($D14&lt;=Summary!$B$3+49+6,$E14&gt;=Summary!$B$3+49),IF($D14=$E14,"◆","■"),""),"")</f>
        <v/>
      </c>
      <c r="Q14" t="str">
        <f>IF(AND(ISNUMBER($D14),ISNUMBER($E14)),IF(AND($D14&lt;=Summary!$B$3+56+6,$E14&gt;=Summary!$B$3+56),IF($D14=$E14,"◆","■"),""),"")</f>
        <v/>
      </c>
      <c r="R14" t="str">
        <f>IF(AND(ISNUMBER($D14),ISNUMBER($E14)),IF(AND($D14&lt;=Summary!$B$3+63+6,$E14&gt;=Summary!$B$3+63),IF($D14=$E14,"◆","■"),""),"")</f>
        <v/>
      </c>
      <c r="S14" t="str">
        <f>IF(AND(ISNUMBER($D14),ISNUMBER($E14)),IF(AND($D14&lt;=Summary!$B$3+70+6,$E14&gt;=Summary!$B$3+70),IF($D14=$E14,"◆","■"),""),"")</f>
        <v>■</v>
      </c>
      <c r="T14" t="str">
        <f>IF(AND(ISNUMBER($D14),ISNUMBER($E14)),IF(AND($D14&lt;=Summary!$B$3+77+6,$E14&gt;=Summary!$B$3+77),IF($D14=$E14,"◆","■"),""),"")</f>
        <v>■</v>
      </c>
      <c r="U14" s="3">
        <f>IF(AND(ISNUMBER(F14),ISNUMBER(G14)),F14*G14,0)</f>
        <v>0</v>
      </c>
    </row>
    <row r="15" spans="1:21" x14ac:dyDescent="0.25">
      <c r="A15" t="s">
        <v>42</v>
      </c>
      <c r="B15" t="s">
        <v>43</v>
      </c>
      <c r="C15" t="s">
        <v>35</v>
      </c>
      <c r="D15" s="2">
        <v>46407</v>
      </c>
      <c r="E15" s="2">
        <v>46407</v>
      </c>
      <c r="F15" s="3">
        <f>IF(AND(ISNUMBER(D15),ISNUMBER(E15)),NETWORKDAYS(D15,E15),"")</f>
        <v>1</v>
      </c>
      <c r="G15" s="4">
        <v>0</v>
      </c>
      <c r="H15" t="str">
        <f>IF(ISBLANK(A15),"",IF(G15&gt;=1,"Done",IF(Summary!$B$2&lt;D15,"Not started",IF(Summary!$B$2&gt;E15,"Late","In progress"))))</f>
        <v>Not started</v>
      </c>
      <c r="I15" t="str">
        <f>IF(AND(ISNUMBER($D15),ISNUMBER($E15)),IF(AND($D15&lt;=Summary!$B$3+6,$E15&gt;=Summary!$B$3),IF($D15=$E15,"◆","■"),""),"")</f>
        <v/>
      </c>
      <c r="J15" t="str">
        <f>IF(AND(ISNUMBER($D15),ISNUMBER($E15)),IF(AND($D15&lt;=Summary!$B$3+7+6,$E15&gt;=Summary!$B$3+7),IF($D15=$E15,"◆","■"),""),"")</f>
        <v/>
      </c>
      <c r="K15" t="str">
        <f>IF(AND(ISNUMBER($D15),ISNUMBER($E15)),IF(AND($D15&lt;=Summary!$B$3+14+6,$E15&gt;=Summary!$B$3+14),IF($D15=$E15,"◆","■"),""),"")</f>
        <v/>
      </c>
      <c r="L15" t="str">
        <f>IF(AND(ISNUMBER($D15),ISNUMBER($E15)),IF(AND($D15&lt;=Summary!$B$3+21+6,$E15&gt;=Summary!$B$3+21),IF($D15=$E15,"◆","■"),""),"")</f>
        <v/>
      </c>
      <c r="M15" t="str">
        <f>IF(AND(ISNUMBER($D15),ISNUMBER($E15)),IF(AND($D15&lt;=Summary!$B$3+28+6,$E15&gt;=Summary!$B$3+28),IF($D15=$E15,"◆","■"),""),"")</f>
        <v/>
      </c>
      <c r="N15" t="str">
        <f>IF(AND(ISNUMBER($D15),ISNUMBER($E15)),IF(AND($D15&lt;=Summary!$B$3+35+6,$E15&gt;=Summary!$B$3+35),IF($D15=$E15,"◆","■"),""),"")</f>
        <v/>
      </c>
      <c r="O15" t="str">
        <f>IF(AND(ISNUMBER($D15),ISNUMBER($E15)),IF(AND($D15&lt;=Summary!$B$3+42+6,$E15&gt;=Summary!$B$3+42),IF($D15=$E15,"◆","■"),""),"")</f>
        <v/>
      </c>
      <c r="P15" t="str">
        <f>IF(AND(ISNUMBER($D15),ISNUMBER($E15)),IF(AND($D15&lt;=Summary!$B$3+49+6,$E15&gt;=Summary!$B$3+49),IF($D15=$E15,"◆","■"),""),"")</f>
        <v/>
      </c>
      <c r="Q15" t="str">
        <f>IF(AND(ISNUMBER($D15),ISNUMBER($E15)),IF(AND($D15&lt;=Summary!$B$3+56+6,$E15&gt;=Summary!$B$3+56),IF($D15=$E15,"◆","■"),""),"")</f>
        <v/>
      </c>
      <c r="R15" t="str">
        <f>IF(AND(ISNUMBER($D15),ISNUMBER($E15)),IF(AND($D15&lt;=Summary!$B$3+63+6,$E15&gt;=Summary!$B$3+63),IF($D15=$E15,"◆","■"),""),"")</f>
        <v/>
      </c>
      <c r="S15" t="str">
        <f>IF(AND(ISNUMBER($D15),ISNUMBER($E15)),IF(AND($D15&lt;=Summary!$B$3+70+6,$E15&gt;=Summary!$B$3+70),IF($D15=$E15,"◆","■"),""),"")</f>
        <v/>
      </c>
      <c r="T15" t="str">
        <f>IF(AND(ISNUMBER($D15),ISNUMBER($E15)),IF(AND($D15&lt;=Summary!$B$3+77+6,$E15&gt;=Summary!$B$3+77),IF($D15=$E15,"◆","■"),""),"")</f>
        <v>◆</v>
      </c>
      <c r="U15" s="3">
        <f>IF(AND(ISNUMBER(F15),ISNUMBER(G15)),F15*G15,0)</f>
        <v>0</v>
      </c>
    </row>
    <row r="16" spans="1:21" x14ac:dyDescent="0.25">
      <c r="A16" t="s">
        <v>44</v>
      </c>
      <c r="B16" t="s">
        <v>43</v>
      </c>
      <c r="C16" t="s">
        <v>27</v>
      </c>
      <c r="D16" s="2">
        <v>46407</v>
      </c>
      <c r="E16" s="2">
        <v>46409</v>
      </c>
      <c r="F16" s="3">
        <f>IF(AND(ISNUMBER(D16),ISNUMBER(E16)),NETWORKDAYS(D16,E16),"")</f>
        <v>3</v>
      </c>
      <c r="G16" s="4">
        <v>0</v>
      </c>
      <c r="H16" t="str">
        <f>IF(ISBLANK(A16),"",IF(G16&gt;=1,"Done",IF(Summary!$B$2&lt;D16,"Not started",IF(Summary!$B$2&gt;E16,"Late","In progress"))))</f>
        <v>Not started</v>
      </c>
      <c r="I16" t="str">
        <f>IF(AND(ISNUMBER($D16),ISNUMBER($E16)),IF(AND($D16&lt;=Summary!$B$3+6,$E16&gt;=Summary!$B$3),IF($D16=$E16,"◆","■"),""),"")</f>
        <v/>
      </c>
      <c r="J16" t="str">
        <f>IF(AND(ISNUMBER($D16),ISNUMBER($E16)),IF(AND($D16&lt;=Summary!$B$3+7+6,$E16&gt;=Summary!$B$3+7),IF($D16=$E16,"◆","■"),""),"")</f>
        <v/>
      </c>
      <c r="K16" t="str">
        <f>IF(AND(ISNUMBER($D16),ISNUMBER($E16)),IF(AND($D16&lt;=Summary!$B$3+14+6,$E16&gt;=Summary!$B$3+14),IF($D16=$E16,"◆","■"),""),"")</f>
        <v/>
      </c>
      <c r="L16" t="str">
        <f>IF(AND(ISNUMBER($D16),ISNUMBER($E16)),IF(AND($D16&lt;=Summary!$B$3+21+6,$E16&gt;=Summary!$B$3+21),IF($D16=$E16,"◆","■"),""),"")</f>
        <v/>
      </c>
      <c r="M16" t="str">
        <f>IF(AND(ISNUMBER($D16),ISNUMBER($E16)),IF(AND($D16&lt;=Summary!$B$3+28+6,$E16&gt;=Summary!$B$3+28),IF($D16=$E16,"◆","■"),""),"")</f>
        <v/>
      </c>
      <c r="N16" t="str">
        <f>IF(AND(ISNUMBER($D16),ISNUMBER($E16)),IF(AND($D16&lt;=Summary!$B$3+35+6,$E16&gt;=Summary!$B$3+35),IF($D16=$E16,"◆","■"),""),"")</f>
        <v/>
      </c>
      <c r="O16" t="str">
        <f>IF(AND(ISNUMBER($D16),ISNUMBER($E16)),IF(AND($D16&lt;=Summary!$B$3+42+6,$E16&gt;=Summary!$B$3+42),IF($D16=$E16,"◆","■"),""),"")</f>
        <v/>
      </c>
      <c r="P16" t="str">
        <f>IF(AND(ISNUMBER($D16),ISNUMBER($E16)),IF(AND($D16&lt;=Summary!$B$3+49+6,$E16&gt;=Summary!$B$3+49),IF($D16=$E16,"◆","■"),""),"")</f>
        <v/>
      </c>
      <c r="Q16" t="str">
        <f>IF(AND(ISNUMBER($D16),ISNUMBER($E16)),IF(AND($D16&lt;=Summary!$B$3+56+6,$E16&gt;=Summary!$B$3+56),IF($D16=$E16,"◆","■"),""),"")</f>
        <v/>
      </c>
      <c r="R16" t="str">
        <f>IF(AND(ISNUMBER($D16),ISNUMBER($E16)),IF(AND($D16&lt;=Summary!$B$3+63+6,$E16&gt;=Summary!$B$3+63),IF($D16=$E16,"◆","■"),""),"")</f>
        <v/>
      </c>
      <c r="S16" t="str">
        <f>IF(AND(ISNUMBER($D16),ISNUMBER($E16)),IF(AND($D16&lt;=Summary!$B$3+70+6,$E16&gt;=Summary!$B$3+70),IF($D16=$E16,"◆","■"),""),"")</f>
        <v/>
      </c>
      <c r="T16" t="str">
        <f>IF(AND(ISNUMBER($D16),ISNUMBER($E16)),IF(AND($D16&lt;=Summary!$B$3+77+6,$E16&gt;=Summary!$B$3+77),IF($D16=$E16,"◆","■"),""),"")</f>
        <v>■</v>
      </c>
      <c r="U16" s="3">
        <f>IF(AND(ISNUMBER(F16),ISNUMBER(G16)),F16*G16,0)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4" customWidth="1"/>
    <col min="3" max="3" width="52" customWidth="1"/>
  </cols>
  <sheetData>
    <row r="1" spans="1:3" s="1" customFormat="1" x14ac:dyDescent="0.25">
      <c r="A1" s="1" t="s">
        <v>45</v>
      </c>
      <c r="B1" s="1" t="s">
        <v>46</v>
      </c>
      <c r="C1" s="1" t="s">
        <v>47</v>
      </c>
    </row>
    <row r="2" spans="1:3" x14ac:dyDescent="0.25">
      <c r="A2" t="s">
        <v>48</v>
      </c>
      <c r="B2" s="2">
        <f>DATE(2026,11,30)</f>
        <v>46356</v>
      </c>
      <c r="C2" t="s">
        <v>49</v>
      </c>
    </row>
    <row r="3" spans="1:3" x14ac:dyDescent="0.25">
      <c r="A3" t="s">
        <v>50</v>
      </c>
      <c r="B3" s="2">
        <f>MIN('Gantt Chart'!$D$3:$D$40)-WEEKDAY(MIN('Gantt Chart'!$D$3:$D$40),2)+1</f>
        <v>46328</v>
      </c>
      <c r="C3" t="s">
        <v>51</v>
      </c>
    </row>
    <row r="4" spans="1:3" x14ac:dyDescent="0.25">
      <c r="A4" t="s">
        <v>52</v>
      </c>
      <c r="B4" s="2">
        <f>MIN('Gantt Chart'!$D$3:$D$40)</f>
        <v>46328</v>
      </c>
    </row>
    <row r="5" spans="1:3" x14ac:dyDescent="0.25">
      <c r="A5" t="s">
        <v>53</v>
      </c>
      <c r="B5" s="2">
        <f>MAX('Gantt Chart'!$E$3:$E$40)</f>
        <v>46409</v>
      </c>
    </row>
    <row r="6" spans="1:3" x14ac:dyDescent="0.25">
      <c r="A6" t="s">
        <v>54</v>
      </c>
      <c r="B6" s="3">
        <f>NETWORKDAYS(B4,B5)</f>
        <v>60</v>
      </c>
      <c r="C6" t="s">
        <v>55</v>
      </c>
    </row>
    <row r="7" spans="1:3" x14ac:dyDescent="0.25">
      <c r="A7" t="s">
        <v>56</v>
      </c>
      <c r="B7" s="3">
        <f>IF(B2&gt;B5,0,NETWORKDAYS(MAX(B2,B4),B5))</f>
        <v>40</v>
      </c>
    </row>
    <row r="8" spans="1:3" x14ac:dyDescent="0.25">
      <c r="A8" t="s">
        <v>57</v>
      </c>
      <c r="B8" s="3">
        <f>COUNTA('Gantt Chart'!$A$3:$A$40)</f>
        <v>14</v>
      </c>
    </row>
    <row r="9" spans="1:3" x14ac:dyDescent="0.25">
      <c r="A9" t="s">
        <v>6</v>
      </c>
      <c r="B9" s="3">
        <f>COUNTIF('Gantt Chart'!$H$3:$H$40,"Done")</f>
        <v>3</v>
      </c>
    </row>
    <row r="10" spans="1:3" x14ac:dyDescent="0.25">
      <c r="A10" t="s">
        <v>58</v>
      </c>
      <c r="B10" s="3">
        <f>COUNTIF('Gantt Chart'!$H$3:$H$40,"In progress")</f>
        <v>1</v>
      </c>
    </row>
    <row r="11" spans="1:3" x14ac:dyDescent="0.25">
      <c r="A11" t="s">
        <v>59</v>
      </c>
      <c r="B11" s="3">
        <f>COUNTIF('Gantt Chart'!$H$3:$H$40,"Late")</f>
        <v>1</v>
      </c>
      <c r="C11" t="s">
        <v>60</v>
      </c>
    </row>
    <row r="12" spans="1:3" x14ac:dyDescent="0.25">
      <c r="A12" t="s">
        <v>61</v>
      </c>
      <c r="B12" s="4">
        <f>IF(SUM('Gantt Chart'!$F$3:$F$40)=0,0,SUM('Gantt Chart'!$U$3:$U$40)/SUM('Gantt Chart'!$F$3:$F$40))</f>
        <v>0.23010752688172043</v>
      </c>
      <c r="C12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5" max="6" width="10" customWidth="1"/>
  </cols>
  <sheetData>
    <row r="1" spans="1:6" s="1" customFormat="1" x14ac:dyDescent="0.25">
      <c r="A1" s="1" t="s">
        <v>1</v>
      </c>
      <c r="B1" s="1" t="s">
        <v>57</v>
      </c>
      <c r="C1" s="1" t="s">
        <v>6</v>
      </c>
      <c r="D1" s="1" t="s">
        <v>59</v>
      </c>
      <c r="E1" s="1" t="s">
        <v>5</v>
      </c>
      <c r="F1" s="1" t="s">
        <v>63</v>
      </c>
    </row>
    <row r="2" spans="1:6" x14ac:dyDescent="0.25">
      <c r="A2" t="s">
        <v>23</v>
      </c>
      <c r="B2" s="3">
        <f>COUNTIF('Gantt Chart'!$B$3:$B$40,A2)</f>
        <v>3</v>
      </c>
      <c r="C2" s="3">
        <f>COUNTIFS('Gantt Chart'!$B$3:$B$40,A2,'Gantt Chart'!$H$3:$H$40,"Done")</f>
        <v>3</v>
      </c>
      <c r="D2" s="3">
        <f>COUNTIFS('Gantt Chart'!$B$3:$B$40,A2,'Gantt Chart'!$H$3:$H$40,"Late")</f>
        <v>0</v>
      </c>
      <c r="E2" s="3">
        <f>SUMIF('Gantt Chart'!$B$3:$B$40,A2,'Gantt Chart'!$F$3:$F$40)</f>
        <v>11</v>
      </c>
      <c r="F2" s="4">
        <f>IF(E2=0,0,SUMIF('Gantt Chart'!$B$3:$B$40,A2,'Gantt Chart'!$U$3:$U$40)/E2)</f>
        <v>1</v>
      </c>
    </row>
    <row r="3" spans="1:6" x14ac:dyDescent="0.25">
      <c r="A3" t="s">
        <v>29</v>
      </c>
      <c r="B3" s="3">
        <f>COUNTIF('Gantt Chart'!$B$3:$B$40,A3)</f>
        <v>3</v>
      </c>
      <c r="C3" s="3">
        <f>COUNTIFS('Gantt Chart'!$B$3:$B$40,A3,'Gantt Chart'!$H$3:$H$40,"Done")</f>
        <v>0</v>
      </c>
      <c r="D3" s="3">
        <f>COUNTIFS('Gantt Chart'!$B$3:$B$40,A3,'Gantt Chart'!$H$3:$H$40,"Late")</f>
        <v>1</v>
      </c>
      <c r="E3" s="3">
        <f>SUMIF('Gantt Chart'!$B$3:$B$40,A3,'Gantt Chart'!$F$3:$F$40)</f>
        <v>19</v>
      </c>
      <c r="F3" s="4">
        <f>IF(E3=0,0,SUMIF('Gantt Chart'!$B$3:$B$40,A3,'Gantt Chart'!$U$3:$U$40)/E3)</f>
        <v>0.5473684210526316</v>
      </c>
    </row>
    <row r="4" spans="1:6" x14ac:dyDescent="0.25">
      <c r="A4" t="s">
        <v>34</v>
      </c>
      <c r="B4" s="3">
        <f>COUNTIF('Gantt Chart'!$B$3:$B$40,A4)</f>
        <v>3</v>
      </c>
      <c r="C4" s="3">
        <f>COUNTIFS('Gantt Chart'!$B$3:$B$40,A4,'Gantt Chart'!$H$3:$H$40,"Done")</f>
        <v>0</v>
      </c>
      <c r="D4" s="3">
        <f>COUNTIFS('Gantt Chart'!$B$3:$B$40,A4,'Gantt Chart'!$H$3:$H$40,"Late")</f>
        <v>0</v>
      </c>
      <c r="E4" s="3">
        <f>SUMIF('Gantt Chart'!$B$3:$B$40,A4,'Gantt Chart'!$F$3:$F$40)</f>
        <v>43</v>
      </c>
      <c r="F4" s="4">
        <f>IF(E4=0,0,SUMIF('Gantt Chart'!$B$3:$B$40,A4,'Gantt Chart'!$U$3:$U$40)/E4)</f>
        <v>0</v>
      </c>
    </row>
    <row r="5" spans="1:6" x14ac:dyDescent="0.25">
      <c r="A5" t="s">
        <v>39</v>
      </c>
      <c r="B5" s="3">
        <f>COUNTIF('Gantt Chart'!$B$3:$B$40,A5)</f>
        <v>3</v>
      </c>
      <c r="C5" s="3">
        <f>COUNTIFS('Gantt Chart'!$B$3:$B$40,A5,'Gantt Chart'!$H$3:$H$40,"Done")</f>
        <v>0</v>
      </c>
      <c r="D5" s="3">
        <f>COUNTIFS('Gantt Chart'!$B$3:$B$40,A5,'Gantt Chart'!$H$3:$H$40,"Late")</f>
        <v>0</v>
      </c>
      <c r="E5" s="3">
        <f>SUMIF('Gantt Chart'!$B$3:$B$40,A5,'Gantt Chart'!$F$3:$F$40)</f>
        <v>16</v>
      </c>
      <c r="F5" s="4">
        <f>IF(E5=0,0,SUMIF('Gantt Chart'!$B$3:$B$40,A5,'Gantt Chart'!$U$3:$U$40)/E5)</f>
        <v>0</v>
      </c>
    </row>
    <row r="6" spans="1:6" x14ac:dyDescent="0.25">
      <c r="A6" t="s">
        <v>43</v>
      </c>
      <c r="B6" s="3">
        <f>COUNTIF('Gantt Chart'!$B$3:$B$40,A6)</f>
        <v>2</v>
      </c>
      <c r="C6" s="3">
        <f>COUNTIFS('Gantt Chart'!$B$3:$B$40,A6,'Gantt Chart'!$H$3:$H$40,"Done")</f>
        <v>0</v>
      </c>
      <c r="D6" s="3">
        <f>COUNTIFS('Gantt Chart'!$B$3:$B$40,A6,'Gantt Chart'!$H$3:$H$40,"Late")</f>
        <v>0</v>
      </c>
      <c r="E6" s="3">
        <f>SUMIF('Gantt Chart'!$B$3:$B$40,A6,'Gantt Chart'!$F$3:$F$40)</f>
        <v>4</v>
      </c>
      <c r="F6" s="4">
        <f>IF(E6=0,0,SUMIF('Gantt Chart'!$B$3:$B$40,A6,'Gantt Chart'!$U$3:$U$40)/E6)</f>
        <v>0</v>
      </c>
    </row>
    <row r="7" spans="1:6" x14ac:dyDescent="0.25">
      <c r="A7" t="s">
        <v>64</v>
      </c>
      <c r="B7" s="3">
        <f>SUM(B2:B6)</f>
        <v>14</v>
      </c>
      <c r="C7" s="3">
        <f>SUM(C2:C6)</f>
        <v>3</v>
      </c>
      <c r="D7" s="3">
        <f>SUM(D2:D6)</f>
        <v>1</v>
      </c>
      <c r="E7" s="3">
        <f>SUM(E2:E6)</f>
        <v>93</v>
      </c>
      <c r="F7" s="4">
        <f>IF(E7=0,0,SUM('Gantt Chart'!$U$3:$U$40)/E7)</f>
        <v>0.23010752688172043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Gantt Chart</vt:lpstr>
      <vt:lpstr>Summary</vt:lpstr>
      <vt:lpstr>By Phase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Gantt Chart</dc:title>
  <dc:subject/>
  <dc:description/>
  <cp:keywords/>
  <cp:category/>
  <cp:lastModifiedBy>Unknown</cp:lastModifiedBy>
  <dcterms:created xsi:type="dcterms:W3CDTF">2026-10-18T23:17:12Z</dcterms:created>
  <dcterms:modified xsi:type="dcterms:W3CDTF">2026-10-18T23:17:12Z</dcterms:modified>
</cp:coreProperties>
</file>