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oals" state="visible" r:id="rId4"/>
    <sheet sheetId="2" name="Milestones" state="visible" r:id="rId5"/>
    <sheet sheetId="3" name="Progress Log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<sst xmlns="http://schemas.openxmlformats.org/spreadsheetml/2006/main" count="148" uniqueCount="97">
  <si>
    <t>Goal</t>
  </si>
  <si>
    <t>Area</t>
  </si>
  <si>
    <t>Unit</t>
  </si>
  <si>
    <t>Start</t>
  </si>
  <si>
    <t>Target</t>
  </si>
  <si>
    <t>Current</t>
  </si>
  <si>
    <t>Start date</t>
  </si>
  <si>
    <t>Deadline</t>
  </si>
  <si>
    <t>Progress</t>
  </si>
  <si>
    <t>Time used</t>
  </si>
  <si>
    <t>Days left</t>
  </si>
  <si>
    <t>Milestones</t>
  </si>
  <si>
    <t>Status</t>
  </si>
  <si>
    <t>Next step</t>
  </si>
  <si>
    <t>Pay off the Visa card</t>
  </si>
  <si>
    <t>Money</t>
  </si>
  <si>
    <t>$ owed</t>
  </si>
  <si>
    <t>Extra $400 on the 15th</t>
  </si>
  <si>
    <t>Save a $5,000 emergency fund</t>
  </si>
  <si>
    <t>$ saved</t>
  </si>
  <si>
    <t>Auto-transfer $350 a month</t>
  </si>
  <si>
    <t>Run a half marathon</t>
  </si>
  <si>
    <t>Health</t>
  </si>
  <si>
    <t>miles</t>
  </si>
  <si>
    <t>Long run every Saturday</t>
  </si>
  <si>
    <t>Lose 15 pounds</t>
  </si>
  <si>
    <t>lbs</t>
  </si>
  <si>
    <t>Pack lunch 4 days a week</t>
  </si>
  <si>
    <t>Read 20 books this year</t>
  </si>
  <si>
    <t>Learning</t>
  </si>
  <si>
    <t>books</t>
  </si>
  <si>
    <t>Read before bed, not the phone</t>
  </si>
  <si>
    <t>Finish an online Excel course</t>
  </si>
  <si>
    <t>Career</t>
  </si>
  <si>
    <t>modules</t>
  </si>
  <si>
    <t>Two modules a week</t>
  </si>
  <si>
    <t>Learn 500 Spanish words</t>
  </si>
  <si>
    <t>words</t>
  </si>
  <si>
    <t>15 minutes on the app daily</t>
  </si>
  <si>
    <t>Repaint the bedroom and hallway</t>
  </si>
  <si>
    <t>Home</t>
  </si>
  <si>
    <t>rooms</t>
  </si>
  <si>
    <t>Done!</t>
  </si>
  <si>
    <t>Clear out the garage</t>
  </si>
  <si>
    <t>boxes sorted</t>
  </si>
  <si>
    <t>Start after Thanksgiving</t>
  </si>
  <si>
    <t>Milestone</t>
  </si>
  <si>
    <t>Due</t>
  </si>
  <si>
    <t>Done</t>
  </si>
  <si>
    <t>Balance under $4,000</t>
  </si>
  <si>
    <t>Balance under $2,000</t>
  </si>
  <si>
    <t>Card paid off</t>
  </si>
  <si>
    <t>First $2,500 saved</t>
  </si>
  <si>
    <t>Three months of rent saved</t>
  </si>
  <si>
    <t>$5,000 saved</t>
  </si>
  <si>
    <t>Run 10K without stopping</t>
  </si>
  <si>
    <t>Sign up for the race</t>
  </si>
  <si>
    <t>10-mile long run</t>
  </si>
  <si>
    <t>Down 5 pounds</t>
  </si>
  <si>
    <t>Down 10 pounds</t>
  </si>
  <si>
    <t>Finish modules 1 to 6</t>
  </si>
  <si>
    <t>Pass the final quiz</t>
  </si>
  <si>
    <t>First 100 words</t>
  </si>
  <si>
    <t>Order a meal in Spanish</t>
  </si>
  <si>
    <t>Buy paint and supplies</t>
  </si>
  <si>
    <t>Bedroom painted</t>
  </si>
  <si>
    <t>Hallway painted</t>
  </si>
  <si>
    <t>Book a donation pickup</t>
  </si>
  <si>
    <t>Date</t>
  </si>
  <si>
    <t>Value</t>
  </si>
  <si>
    <t>Note</t>
  </si>
  <si>
    <t>Latest</t>
  </si>
  <si>
    <t>Tax refund helped</t>
  </si>
  <si>
    <t>Bedroom done</t>
  </si>
  <si>
    <t>Knee felt fine</t>
  </si>
  <si>
    <t>Hallway done</t>
  </si>
  <si>
    <t>Fell behind, catch up in Nov</t>
  </si>
  <si>
    <t>Slower in October</t>
  </si>
  <si>
    <t>Bonus went in</t>
  </si>
  <si>
    <t>Halloween candy</t>
  </si>
  <si>
    <t>Item</t>
  </si>
  <si>
    <t>Today</t>
  </si>
  <si>
    <t>Goals</t>
  </si>
  <si>
    <t>On track</t>
  </si>
  <si>
    <t>Behind</t>
  </si>
  <si>
    <t>Overdue</t>
  </si>
  <si>
    <t>Not started</t>
  </si>
  <si>
    <t>Average progress</t>
  </si>
  <si>
    <t>Milestones done</t>
  </si>
  <si>
    <t>Milestones overdue</t>
  </si>
  <si>
    <t>Milestones due in the next 14 days</t>
  </si>
  <si>
    <t>Check-ins logged in the last 30 days</t>
  </si>
  <si>
    <t>Average progress: Money</t>
  </si>
  <si>
    <t>Average progress: Health</t>
  </si>
  <si>
    <t>Average progress: Learning</t>
  </si>
  <si>
    <t>Average progress: Career</t>
  </si>
  <si>
    <t>Average progress: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</si>
</sst>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mmm d, yyyy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N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0" customWidth="1"/>
    <col min="3" max="3" width="11" customWidth="1"/>
    <col min="4" max="6" width="8" customWidth="1"/>
    <col min="7" max="8" width="12" customWidth="1"/>
    <col min="11" max="11" width="8" customWidth="1"/>
    <col min="12" max="12" width="10" customWidth="1"/>
    <col min="13" max="13" width="11" customWidth="1"/>
    <col min="14" max="14" width="30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s="2">
        <v>6200</v>
      </c>
      <c r="E2" s="2">
        <v>0</v>
      </c>
      <c r="F2" s="2">
        <f>IF(ISBLANK(A2),"",IF(COUNTIFS('Progress Log'!$B$2:$B$61,A2)=0,D2,SUMIFS('Progress Log'!$C$2:$C$61,'Progress Log'!$B$2:$B$61,A2,'Progress Log'!$E$2:$E$61,TRUE)))</f>
        <v>1800</v>
      </c>
      <c r="G2" s="3">
        <v>46082</v>
      </c>
      <c r="H2" s="3">
        <v>46387</v>
      </c>
      <c r="I2" s="4">
        <f>IF(OR(ISBLANK(A2),E2=D2),"",MAX(0,MIN(1,(F2-D2)/(E2-D2))))</f>
        <v>0.7096774193548387</v>
      </c>
      <c r="J2" s="4">
        <f>IF(OR(ISBLANK(A2),NOT(ISNUMBER(G2)),NOT(ISNUMBER(H2))),"",IF(H2&lt;=G2,1,MAX(0,MIN(1,(Summary!$B$2-G2)/(H2-G2)))))</f>
        <v>0.8131147540983606</v>
      </c>
      <c r="K2" s="2">
        <f>IF(OR(ISBLANK(A2),NOT(ISNUMBER(H2))),"",MAX(0,H2-Summary!$B$2))</f>
        <v>57</v>
      </c>
      <c r="L2" t="str">
        <f>IF(ISBLANK(A2),"",IF(COUNTIFS(Milestones!$A$2:$A$41,A2)=0,"None",COUNTIFS(Milestones!$A$2:$A$41,A2,Milestones!$D$2:$D$41,TRUE)&amp;" of "&amp;COUNTIFS(Milestones!$A$2:$A$41,A2)))</f>
        <v>1 of 3</v>
      </c>
      <c r="M2" t="str">
        <f>IF(ISBLANK(A2),"",IF(I2=1,"Done",IF(AND(ISNUMBER(H2),Summary!$B$2&gt;H2),"Overdue",IF(AND(ISNUMBER(G2),Summary!$B$2&lt;G2),"Not started",IF(NOT(ISNUMBER(J2)),"",IF(I2&gt;=J2,"On track","Behind"))))))</f>
        <v>Behind</v>
      </c>
      <c r="N2" t="s">
        <v>17</v>
      </c>
    </row>
    <row r="3" spans="1:14" x14ac:dyDescent="0.25">
      <c r="A3" t="s">
        <v>18</v>
      </c>
      <c r="B3" t="s">
        <v>15</v>
      </c>
      <c r="C3" t="s">
        <v>19</v>
      </c>
      <c r="D3" s="2">
        <v>800</v>
      </c>
      <c r="E3" s="2">
        <v>5000</v>
      </c>
      <c r="F3" s="2">
        <f>IF(ISBLANK(A3),"",IF(COUNTIFS('Progress Log'!$B$2:$B$61,A3)=0,D3,SUMIFS('Progress Log'!$C$2:$C$61,'Progress Log'!$B$2:$B$61,A3,'Progress Log'!$E$2:$E$61,TRUE)))</f>
        <v>4400</v>
      </c>
      <c r="G3" s="3">
        <v>46023</v>
      </c>
      <c r="H3" s="3">
        <v>46387</v>
      </c>
      <c r="I3" s="4">
        <f>IF(OR(ISBLANK(A3),E3=D3),"",MAX(0,MIN(1,(F3-D3)/(E3-D3))))</f>
        <v>0.8571428571428571</v>
      </c>
      <c r="J3" s="4">
        <f>IF(OR(ISBLANK(A3),NOT(ISNUMBER(G3)),NOT(ISNUMBER(H3))),"",IF(H3&lt;=G3,1,MAX(0,MIN(1,(Summary!$B$2-G3)/(H3-G3)))))</f>
        <v>0.8434065934065934</v>
      </c>
      <c r="K3" s="2">
        <f>IF(OR(ISBLANK(A3),NOT(ISNUMBER(H3))),"",MAX(0,H3-Summary!$B$2))</f>
        <v>57</v>
      </c>
      <c r="L3" t="str">
        <f>IF(ISBLANK(A3),"",IF(COUNTIFS(Milestones!$A$2:$A$41,A3)=0,"None",COUNTIFS(Milestones!$A$2:$A$41,A3,Milestones!$D$2:$D$41,TRUE)&amp;" of "&amp;COUNTIFS(Milestones!$A$2:$A$41,A3)))</f>
        <v>2 of 3</v>
      </c>
      <c r="M3" t="str">
        <f>IF(ISBLANK(A3),"",IF(I3=1,"Done",IF(AND(ISNUMBER(H3),Summary!$B$2&gt;H3),"Overdue",IF(AND(ISNUMBER(G3),Summary!$B$2&lt;G3),"Not started",IF(NOT(ISNUMBER(J3)),"",IF(I3&gt;=J3,"On track","Behind"))))))</f>
        <v>On track</v>
      </c>
      <c r="N3" t="s">
        <v>20</v>
      </c>
    </row>
    <row r="4" spans="1:14" x14ac:dyDescent="0.25">
      <c r="A4" t="s">
        <v>21</v>
      </c>
      <c r="B4" t="s">
        <v>22</v>
      </c>
      <c r="C4" t="s">
        <v>23</v>
      </c>
      <c r="D4" s="2">
        <v>3</v>
      </c>
      <c r="E4" s="2">
        <v>13.1</v>
      </c>
      <c r="F4" s="2">
        <f>IF(ISBLANK(A4),"",IF(COUNTIFS('Progress Log'!$B$2:$B$61,A4)=0,D4,SUMIFS('Progress Log'!$C$2:$C$61,'Progress Log'!$B$2:$B$61,A4,'Progress Log'!$E$2:$E$61,TRUE)))</f>
        <v>9</v>
      </c>
      <c r="G4" s="3">
        <v>46174</v>
      </c>
      <c r="H4" s="3">
        <v>46489</v>
      </c>
      <c r="I4" s="4">
        <f>IF(OR(ISBLANK(A4),E4=D4),"",MAX(0,MIN(1,(F4-D4)/(E4-D4))))</f>
        <v>0.594059405940594</v>
      </c>
      <c r="J4" s="4">
        <f>IF(OR(ISBLANK(A4),NOT(ISNUMBER(G4)),NOT(ISNUMBER(H4))),"",IF(H4&lt;=G4,1,MAX(0,MIN(1,(Summary!$B$2-G4)/(H4-G4)))))</f>
        <v>0.49523809523809526</v>
      </c>
      <c r="K4" s="2">
        <f>IF(OR(ISBLANK(A4),NOT(ISNUMBER(H4))),"",MAX(0,H4-Summary!$B$2))</f>
        <v>159</v>
      </c>
      <c r="L4" t="str">
        <f>IF(ISBLANK(A4),"",IF(COUNTIFS(Milestones!$A$2:$A$41,A4)=0,"None",COUNTIFS(Milestones!$A$2:$A$41,A4,Milestones!$D$2:$D$41,TRUE)&amp;" of "&amp;COUNTIFS(Milestones!$A$2:$A$41,A4)))</f>
        <v>1 of 3</v>
      </c>
      <c r="M4" t="str">
        <f>IF(ISBLANK(A4),"",IF(I4=1,"Done",IF(AND(ISNUMBER(H4),Summary!$B$2&gt;H4),"Overdue",IF(AND(ISNUMBER(G4),Summary!$B$2&lt;G4),"Not started",IF(NOT(ISNUMBER(J4)),"",IF(I4&gt;=J4,"On track","Behind"))))))</f>
        <v>On track</v>
      </c>
      <c r="N4" t="s">
        <v>24</v>
      </c>
    </row>
    <row r="5" spans="1:14" x14ac:dyDescent="0.25">
      <c r="A5" t="s">
        <v>25</v>
      </c>
      <c r="B5" t="s">
        <v>22</v>
      </c>
      <c r="C5" t="s">
        <v>26</v>
      </c>
      <c r="D5" s="2">
        <v>192</v>
      </c>
      <c r="E5" s="2">
        <v>177</v>
      </c>
      <c r="F5" s="2">
        <f>IF(ISBLANK(A5),"",IF(COUNTIFS('Progress Log'!$B$2:$B$61,A5)=0,D5,SUMIFS('Progress Log'!$C$2:$C$61,'Progress Log'!$B$2:$B$61,A5,'Progress Log'!$E$2:$E$61,TRUE)))</f>
        <v>185</v>
      </c>
      <c r="G5" s="3">
        <v>46235</v>
      </c>
      <c r="H5" s="3">
        <v>46419</v>
      </c>
      <c r="I5" s="4">
        <f>IF(OR(ISBLANK(A5),E5=D5),"",MAX(0,MIN(1,(F5-D5)/(E5-D5))))</f>
        <v>0.4666666666666667</v>
      </c>
      <c r="J5" s="4">
        <f>IF(OR(ISBLANK(A5),NOT(ISNUMBER(G5)),NOT(ISNUMBER(H5))),"",IF(H5&lt;=G5,1,MAX(0,MIN(1,(Summary!$B$2-G5)/(H5-G5)))))</f>
        <v>0.5163043478260869</v>
      </c>
      <c r="K5" s="2">
        <f>IF(OR(ISBLANK(A5),NOT(ISNUMBER(H5))),"",MAX(0,H5-Summary!$B$2))</f>
        <v>89</v>
      </c>
      <c r="L5" t="str">
        <f>IF(ISBLANK(A5),"",IF(COUNTIFS(Milestones!$A$2:$A$41,A5)=0,"None",COUNTIFS(Milestones!$A$2:$A$41,A5,Milestones!$D$2:$D$41,TRUE)&amp;" of "&amp;COUNTIFS(Milestones!$A$2:$A$41,A5)))</f>
        <v>1 of 2</v>
      </c>
      <c r="M5" t="str">
        <f>IF(ISBLANK(A5),"",IF(I5=1,"Done",IF(AND(ISNUMBER(H5),Summary!$B$2&gt;H5),"Overdue",IF(AND(ISNUMBER(G5),Summary!$B$2&lt;G5),"Not started",IF(NOT(ISNUMBER(J5)),"",IF(I5&gt;=J5,"On track","Behind"))))))</f>
        <v>Behind</v>
      </c>
      <c r="N5" t="s">
        <v>27</v>
      </c>
    </row>
    <row r="6" spans="1:14" x14ac:dyDescent="0.25">
      <c r="A6" t="s">
        <v>28</v>
      </c>
      <c r="B6" t="s">
        <v>29</v>
      </c>
      <c r="C6" t="s">
        <v>30</v>
      </c>
      <c r="D6" s="2">
        <v>0</v>
      </c>
      <c r="E6" s="2">
        <v>20</v>
      </c>
      <c r="F6" s="2">
        <f>IF(ISBLANK(A6),"",IF(COUNTIFS('Progress Log'!$B$2:$B$61,A6)=0,D6,SUMIFS('Progress Log'!$C$2:$C$61,'Progress Log'!$B$2:$B$61,A6,'Progress Log'!$E$2:$E$61,TRUE)))</f>
        <v>17</v>
      </c>
      <c r="G6" s="3">
        <v>46023</v>
      </c>
      <c r="H6" s="3">
        <v>46387</v>
      </c>
      <c r="I6" s="4">
        <f>IF(OR(ISBLANK(A6),E6=D6),"",MAX(0,MIN(1,(F6-D6)/(E6-D6))))</f>
        <v>0.85</v>
      </c>
      <c r="J6" s="4">
        <f>IF(OR(ISBLANK(A6),NOT(ISNUMBER(G6)),NOT(ISNUMBER(H6))),"",IF(H6&lt;=G6,1,MAX(0,MIN(1,(Summary!$B$2-G6)/(H6-G6)))))</f>
        <v>0.8434065934065934</v>
      </c>
      <c r="K6" s="2">
        <f>IF(OR(ISBLANK(A6),NOT(ISNUMBER(H6))),"",MAX(0,H6-Summary!$B$2))</f>
        <v>57</v>
      </c>
      <c r="L6" t="str">
        <f>IF(ISBLANK(A6),"",IF(COUNTIFS(Milestones!$A$2:$A$41,A6)=0,"None",COUNTIFS(Milestones!$A$2:$A$41,A6,Milestones!$D$2:$D$41,TRUE)&amp;" of "&amp;COUNTIFS(Milestones!$A$2:$A$41,A6)))</f>
        <v>None</v>
      </c>
      <c r="M6" t="str">
        <f>IF(ISBLANK(A6),"",IF(I6=1,"Done",IF(AND(ISNUMBER(H6),Summary!$B$2&gt;H6),"Overdue",IF(AND(ISNUMBER(G6),Summary!$B$2&lt;G6),"Not started",IF(NOT(ISNUMBER(J6)),"",IF(I6&gt;=J6,"On track","Behind"))))))</f>
        <v>On track</v>
      </c>
      <c r="N6" t="s">
        <v>31</v>
      </c>
    </row>
    <row r="7" spans="1:14" x14ac:dyDescent="0.25">
      <c r="A7" t="s">
        <v>32</v>
      </c>
      <c r="B7" t="s">
        <v>33</v>
      </c>
      <c r="C7" t="s">
        <v>34</v>
      </c>
      <c r="D7" s="2">
        <v>0</v>
      </c>
      <c r="E7" s="2">
        <v>12</v>
      </c>
      <c r="F7" s="2">
        <f>IF(ISBLANK(A7),"",IF(COUNTIFS('Progress Log'!$B$2:$B$61,A7)=0,D7,SUMIFS('Progress Log'!$C$2:$C$61,'Progress Log'!$B$2:$B$61,A7,'Progress Log'!$E$2:$E$61,TRUE)))</f>
        <v>5</v>
      </c>
      <c r="G7" s="3">
        <v>46266</v>
      </c>
      <c r="H7" s="3">
        <v>46371</v>
      </c>
      <c r="I7" s="4">
        <f>IF(OR(ISBLANK(A7),E7=D7),"",MAX(0,MIN(1,(F7-D7)/(E7-D7))))</f>
        <v>0.4166666666666667</v>
      </c>
      <c r="J7" s="4">
        <f>IF(OR(ISBLANK(A7),NOT(ISNUMBER(G7)),NOT(ISNUMBER(H7))),"",IF(H7&lt;=G7,1,MAX(0,MIN(1,(Summary!$B$2-G7)/(H7-G7)))))</f>
        <v>0.6095238095238096</v>
      </c>
      <c r="K7" s="2">
        <f>IF(OR(ISBLANK(A7),NOT(ISNUMBER(H7))),"",MAX(0,H7-Summary!$B$2))</f>
        <v>41</v>
      </c>
      <c r="L7" t="str">
        <f>IF(ISBLANK(A7),"",IF(COUNTIFS(Milestones!$A$2:$A$41,A7)=0,"None",COUNTIFS(Milestones!$A$2:$A$41,A7,Milestones!$D$2:$D$41,TRUE)&amp;" of "&amp;COUNTIFS(Milestones!$A$2:$A$41,A7)))</f>
        <v>0 of 2</v>
      </c>
      <c r="M7" t="str">
        <f>IF(ISBLANK(A7),"",IF(I7=1,"Done",IF(AND(ISNUMBER(H7),Summary!$B$2&gt;H7),"Overdue",IF(AND(ISNUMBER(G7),Summary!$B$2&lt;G7),"Not started",IF(NOT(ISNUMBER(J7)),"",IF(I7&gt;=J7,"On track","Behind"))))))</f>
        <v>Behind</v>
      </c>
      <c r="N7" t="s">
        <v>35</v>
      </c>
    </row>
    <row r="8" spans="1:14" x14ac:dyDescent="0.25">
      <c r="A8" t="s">
        <v>36</v>
      </c>
      <c r="B8" t="s">
        <v>29</v>
      </c>
      <c r="C8" t="s">
        <v>37</v>
      </c>
      <c r="D8" s="2">
        <v>0</v>
      </c>
      <c r="E8" s="2">
        <v>500</v>
      </c>
      <c r="F8" s="2">
        <f>IF(ISBLANK(A8),"",IF(COUNTIFS('Progress Log'!$B$2:$B$61,A8)=0,D8,SUMIFS('Progress Log'!$C$2:$C$61,'Progress Log'!$B$2:$B$61,A8,'Progress Log'!$E$2:$E$61,TRUE)))</f>
        <v>95</v>
      </c>
      <c r="G8" s="3">
        <v>46296</v>
      </c>
      <c r="H8" s="3">
        <v>46477</v>
      </c>
      <c r="I8" s="4">
        <f>IF(OR(ISBLANK(A8),E8=D8),"",MAX(0,MIN(1,(F8-D8)/(E8-D8))))</f>
        <v>0.19</v>
      </c>
      <c r="J8" s="4">
        <f>IF(OR(ISBLANK(A8),NOT(ISNUMBER(G8)),NOT(ISNUMBER(H8))),"",IF(H8&lt;=G8,1,MAX(0,MIN(1,(Summary!$B$2-G8)/(H8-G8)))))</f>
        <v>0.1878453038674033</v>
      </c>
      <c r="K8" s="2">
        <f>IF(OR(ISBLANK(A8),NOT(ISNUMBER(H8))),"",MAX(0,H8-Summary!$B$2))</f>
        <v>147</v>
      </c>
      <c r="L8" t="str">
        <f>IF(ISBLANK(A8),"",IF(COUNTIFS(Milestones!$A$2:$A$41,A8)=0,"None",COUNTIFS(Milestones!$A$2:$A$41,A8,Milestones!$D$2:$D$41,TRUE)&amp;" of "&amp;COUNTIFS(Milestones!$A$2:$A$41,A8)))</f>
        <v>0 of 2</v>
      </c>
      <c r="M8" t="str">
        <f>IF(ISBLANK(A8),"",IF(I8=1,"Done",IF(AND(ISNUMBER(H8),Summary!$B$2&gt;H8),"Overdue",IF(AND(ISNUMBER(G8),Summary!$B$2&lt;G8),"Not started",IF(NOT(ISNUMBER(J8)),"",IF(I8&gt;=J8,"On track","Behind"))))))</f>
        <v>On track</v>
      </c>
      <c r="N8" t="s">
        <v>38</v>
      </c>
    </row>
    <row r="9" spans="1:14" x14ac:dyDescent="0.25">
      <c r="A9" t="s">
        <v>39</v>
      </c>
      <c r="B9" t="s">
        <v>40</v>
      </c>
      <c r="C9" t="s">
        <v>41</v>
      </c>
      <c r="D9" s="2">
        <v>0</v>
      </c>
      <c r="E9" s="2">
        <v>2</v>
      </c>
      <c r="F9" s="2">
        <f>IF(ISBLANK(A9),"",IF(COUNTIFS('Progress Log'!$B$2:$B$61,A9)=0,D9,SUMIFS('Progress Log'!$C$2:$C$61,'Progress Log'!$B$2:$B$61,A9,'Progress Log'!$E$2:$E$61,TRUE)))</f>
        <v>2</v>
      </c>
      <c r="G9" s="3">
        <v>46266</v>
      </c>
      <c r="H9" s="3">
        <v>46326</v>
      </c>
      <c r="I9" s="4">
        <f>IF(OR(ISBLANK(A9),E9=D9),"",MAX(0,MIN(1,(F9-D9)/(E9-D9))))</f>
        <v>1</v>
      </c>
      <c r="J9" s="4">
        <f>IF(OR(ISBLANK(A9),NOT(ISNUMBER(G9)),NOT(ISNUMBER(H9))),"",IF(H9&lt;=G9,1,MAX(0,MIN(1,(Summary!$B$2-G9)/(H9-G9)))))</f>
        <v>1</v>
      </c>
      <c r="K9" s="2">
        <f>IF(OR(ISBLANK(A9),NOT(ISNUMBER(H9))),"",MAX(0,H9-Summary!$B$2))</f>
        <v>0</v>
      </c>
      <c r="L9" t="str">
        <f>IF(ISBLANK(A9),"",IF(COUNTIFS(Milestones!$A$2:$A$41,A9)=0,"None",COUNTIFS(Milestones!$A$2:$A$41,A9,Milestones!$D$2:$D$41,TRUE)&amp;" of "&amp;COUNTIFS(Milestones!$A$2:$A$41,A9)))</f>
        <v>3 of 3</v>
      </c>
      <c r="M9" t="str">
        <f>IF(ISBLANK(A9),"",IF(I9=1,"Done",IF(AND(ISNUMBER(H9),Summary!$B$2&gt;H9),"Overdue",IF(AND(ISNUMBER(G9),Summary!$B$2&lt;G9),"Not started",IF(NOT(ISNUMBER(J9)),"",IF(I9&gt;=J9,"On track","Behind"))))))</f>
        <v>Done</v>
      </c>
      <c r="N9" t="s">
        <v>42</v>
      </c>
    </row>
    <row r="10" spans="1:14" x14ac:dyDescent="0.25">
      <c r="A10" t="s">
        <v>43</v>
      </c>
      <c r="B10" t="s">
        <v>40</v>
      </c>
      <c r="C10" t="s">
        <v>44</v>
      </c>
      <c r="D10" s="2">
        <v>0</v>
      </c>
      <c r="E10" s="2">
        <v>20</v>
      </c>
      <c r="F10" s="2">
        <f>IF(ISBLANK(A10),"",IF(COUNTIFS('Progress Log'!$B$2:$B$61,A10)=0,D10,SUMIFS('Progress Log'!$C$2:$C$61,'Progress Log'!$B$2:$B$61,A10,'Progress Log'!$E$2:$E$61,TRUE)))</f>
        <v>0</v>
      </c>
      <c r="G10" s="3">
        <v>46341</v>
      </c>
      <c r="H10" s="3">
        <v>46376</v>
      </c>
      <c r="I10" s="4">
        <f>IF(OR(ISBLANK(A10),E10=D10),"",MAX(0,MIN(1,(F10-D10)/(E10-D10))))</f>
        <v>0</v>
      </c>
      <c r="J10" s="4">
        <f>IF(OR(ISBLANK(A10),NOT(ISNUMBER(G10)),NOT(ISNUMBER(H10))),"",IF(H10&lt;=G10,1,MAX(0,MIN(1,(Summary!$B$2-G10)/(H10-G10)))))</f>
        <v>0</v>
      </c>
      <c r="K10" s="2">
        <f>IF(OR(ISBLANK(A10),NOT(ISNUMBER(H10))),"",MAX(0,H10-Summary!$B$2))</f>
        <v>46</v>
      </c>
      <c r="L10" t="str">
        <f>IF(ISBLANK(A10),"",IF(COUNTIFS(Milestones!$A$2:$A$41,A10)=0,"None",COUNTIFS(Milestones!$A$2:$A$41,A10,Milestones!$D$2:$D$41,TRUE)&amp;" of "&amp;COUNTIFS(Milestones!$A$2:$A$41,A10)))</f>
        <v>0 of 1</v>
      </c>
      <c r="M10" t="str">
        <f>IF(ISBLANK(A10),"",IF(I10=1,"Done",IF(AND(ISNUMBER(H10),Summary!$B$2&gt;H10),"Overdue",IF(AND(ISNUMBER(G10),Summary!$B$2&lt;G10),"Not started",IF(NOT(ISNUMBER(J10)),"",IF(I10&gt;=J10,"On track","Behind"))))))</f>
        <v>Not started</v>
      </c>
      <c r="N10" t="s">
        <v>45</v>
      </c>
    </row>
    <row r="11" spans="1:14" x14ac:dyDescent="0.25">
      <c r="D11" s="2"/>
      <c r="E11" s="2"/>
      <c r="F11" s="2" t="str">
        <f>IF(ISBLANK(A11),"",IF(COUNTIFS('Progress Log'!$B$2:$B$61,A11)=0,D11,SUMIFS('Progress Log'!$C$2:$C$61,'Progress Log'!$B$2:$B$61,A11,'Progress Log'!$E$2:$E$61,TRUE)))</f>
        <v/>
      </c>
      <c r="G11" s="3"/>
      <c r="H11" s="3"/>
      <c r="I11" s="4" t="str">
        <f>IF(OR(ISBLANK(A11),E11=D11),"",MAX(0,MIN(1,(F11-D11)/(E11-D11))))</f>
        <v/>
      </c>
      <c r="J11" s="4" t="str">
        <f>IF(OR(ISBLANK(A11),NOT(ISNUMBER(G11)),NOT(ISNUMBER(H11))),"",IF(H11&lt;=G11,1,MAX(0,MIN(1,(Summary!$B$2-G11)/(H11-G11)))))</f>
        <v/>
      </c>
      <c r="K11" s="2" t="str">
        <f>IF(OR(ISBLANK(A11),NOT(ISNUMBER(H11))),"",MAX(0,H11-Summary!$B$2))</f>
        <v/>
      </c>
      <c r="L11" t="str">
        <f>IF(ISBLANK(A11),"",IF(COUNTIFS(Milestones!$A$2:$A$41,A11)=0,"None",COUNTIFS(Milestones!$A$2:$A$41,A11,Milestones!$D$2:$D$41,TRUE)&amp;" of "&amp;COUNTIFS(Milestones!$A$2:$A$41,A11)))</f>
        <v/>
      </c>
      <c r="M11" t="str">
        <f>IF(ISBLANK(A11),"",IF(I11=1,"Done",IF(AND(ISNUMBER(H11),Summary!$B$2&gt;H11),"Overdue",IF(AND(ISNUMBER(G11),Summary!$B$2&lt;G11),"Not started",IF(NOT(ISNUMBER(J11)),"",IF(I11&gt;=J11,"On track","Behind"))))))</f>
        <v/>
      </c>
    </row>
    <row r="12" spans="1:14" x14ac:dyDescent="0.25">
      <c r="D12" s="2"/>
      <c r="E12" s="2"/>
      <c r="F12" s="2" t="str">
        <f>IF(ISBLANK(A12),"",IF(COUNTIFS('Progress Log'!$B$2:$B$61,A12)=0,D12,SUMIFS('Progress Log'!$C$2:$C$61,'Progress Log'!$B$2:$B$61,A12,'Progress Log'!$E$2:$E$61,TRUE)))</f>
        <v/>
      </c>
      <c r="G12" s="3"/>
      <c r="H12" s="3"/>
      <c r="I12" s="4" t="str">
        <f>IF(OR(ISBLANK(A12),E12=D12),"",MAX(0,MIN(1,(F12-D12)/(E12-D12))))</f>
        <v/>
      </c>
      <c r="J12" s="4" t="str">
        <f>IF(OR(ISBLANK(A12),NOT(ISNUMBER(G12)),NOT(ISNUMBER(H12))),"",IF(H12&lt;=G12,1,MAX(0,MIN(1,(Summary!$B$2-G12)/(H12-G12)))))</f>
        <v/>
      </c>
      <c r="K12" s="2" t="str">
        <f>IF(OR(ISBLANK(A12),NOT(ISNUMBER(H12))),"",MAX(0,H12-Summary!$B$2))</f>
        <v/>
      </c>
      <c r="L12" t="str">
        <f>IF(ISBLANK(A12),"",IF(COUNTIFS(Milestones!$A$2:$A$41,A12)=0,"None",COUNTIFS(Milestones!$A$2:$A$41,A12,Milestones!$D$2:$D$41,TRUE)&amp;" of "&amp;COUNTIFS(Milestones!$A$2:$A$41,A12)))</f>
        <v/>
      </c>
      <c r="M12" t="str">
        <f>IF(ISBLANK(A12),"",IF(I12=1,"Done",IF(AND(ISNUMBER(H12),Summary!$B$2&gt;H12),"Overdue",IF(AND(ISNUMBER(G12),Summary!$B$2&lt;G12),"Not started",IF(NOT(ISNUMBER(J12)),"",IF(I12&gt;=J12,"On track","Behind"))))))</f>
        <v/>
      </c>
    </row>
    <row r="13" spans="1:14" x14ac:dyDescent="0.25">
      <c r="D13" s="2"/>
      <c r="E13" s="2"/>
      <c r="F13" s="2" t="str">
        <f>IF(ISBLANK(A13),"",IF(COUNTIFS('Progress Log'!$B$2:$B$61,A13)=0,D13,SUMIFS('Progress Log'!$C$2:$C$61,'Progress Log'!$B$2:$B$61,A13,'Progress Log'!$E$2:$E$61,TRUE)))</f>
        <v/>
      </c>
      <c r="G13" s="3"/>
      <c r="H13" s="3"/>
      <c r="I13" s="4" t="str">
        <f>IF(OR(ISBLANK(A13),E13=D13),"",MAX(0,MIN(1,(F13-D13)/(E13-D13))))</f>
        <v/>
      </c>
      <c r="J13" s="4" t="str">
        <f>IF(OR(ISBLANK(A13),NOT(ISNUMBER(G13)),NOT(ISNUMBER(H13))),"",IF(H13&lt;=G13,1,MAX(0,MIN(1,(Summary!$B$2-G13)/(H13-G13)))))</f>
        <v/>
      </c>
      <c r="K13" s="2" t="str">
        <f>IF(OR(ISBLANK(A13),NOT(ISNUMBER(H13))),"",MAX(0,H13-Summary!$B$2))</f>
        <v/>
      </c>
      <c r="L13" t="str">
        <f>IF(ISBLANK(A13),"",IF(COUNTIFS(Milestones!$A$2:$A$41,A13)=0,"None",COUNTIFS(Milestones!$A$2:$A$41,A13,Milestones!$D$2:$D$41,TRUE)&amp;" of "&amp;COUNTIFS(Milestones!$A$2:$A$41,A13)))</f>
        <v/>
      </c>
      <c r="M13" t="str">
        <f>IF(ISBLANK(A13),"",IF(I13=1,"Done",IF(AND(ISNUMBER(H13),Summary!$B$2&gt;H13),"Overdue",IF(AND(ISNUMBER(G13),Summary!$B$2&lt;G13),"Not started",IF(NOT(ISNUMBER(J13)),"",IF(I13&gt;=J13,"On track","Behind"))))))</f>
        <v/>
      </c>
    </row>
    <row r="14" spans="1:14" x14ac:dyDescent="0.25">
      <c r="D14" s="2"/>
      <c r="E14" s="2"/>
      <c r="F14" s="2" t="str">
        <f>IF(ISBLANK(A14),"",IF(COUNTIFS('Progress Log'!$B$2:$B$61,A14)=0,D14,SUMIFS('Progress Log'!$C$2:$C$61,'Progress Log'!$B$2:$B$61,A14,'Progress Log'!$E$2:$E$61,TRUE)))</f>
        <v/>
      </c>
      <c r="G14" s="3"/>
      <c r="H14" s="3"/>
      <c r="I14" s="4" t="str">
        <f>IF(OR(ISBLANK(A14),E14=D14),"",MAX(0,MIN(1,(F14-D14)/(E14-D14))))</f>
        <v/>
      </c>
      <c r="J14" s="4" t="str">
        <f>IF(OR(ISBLANK(A14),NOT(ISNUMBER(G14)),NOT(ISNUMBER(H14))),"",IF(H14&lt;=G14,1,MAX(0,MIN(1,(Summary!$B$2-G14)/(H14-G14)))))</f>
        <v/>
      </c>
      <c r="K14" s="2" t="str">
        <f>IF(OR(ISBLANK(A14),NOT(ISNUMBER(H14))),"",MAX(0,H14-Summary!$B$2))</f>
        <v/>
      </c>
      <c r="L14" t="str">
        <f>IF(ISBLANK(A14),"",IF(COUNTIFS(Milestones!$A$2:$A$41,A14)=0,"None",COUNTIFS(Milestones!$A$2:$A$41,A14,Milestones!$D$2:$D$41,TRUE)&amp;" of "&amp;COUNTIFS(Milestones!$A$2:$A$41,A14)))</f>
        <v/>
      </c>
      <c r="M14" t="str">
        <f>IF(ISBLANK(A14),"",IF(I14=1,"Done",IF(AND(ISNUMBER(H14),Summary!$B$2&gt;H14),"Overdue",IF(AND(ISNUMBER(G14),Summary!$B$2&lt;G14),"Not started",IF(NOT(ISNUMBER(J14)),"",IF(I14&gt;=J14,"On track","Behind"))))))</f>
        <v/>
      </c>
    </row>
    <row r="15" spans="1:14" x14ac:dyDescent="0.25">
      <c r="D15" s="2"/>
      <c r="E15" s="2"/>
      <c r="F15" s="2" t="str">
        <f>IF(ISBLANK(A15),"",IF(COUNTIFS('Progress Log'!$B$2:$B$61,A15)=0,D15,SUMIFS('Progress Log'!$C$2:$C$61,'Progress Log'!$B$2:$B$61,A15,'Progress Log'!$E$2:$E$61,TRUE)))</f>
        <v/>
      </c>
      <c r="G15" s="3"/>
      <c r="H15" s="3"/>
      <c r="I15" s="4" t="str">
        <f>IF(OR(ISBLANK(A15),E15=D15),"",MAX(0,MIN(1,(F15-D15)/(E15-D15))))</f>
        <v/>
      </c>
      <c r="J15" s="4" t="str">
        <f>IF(OR(ISBLANK(A15),NOT(ISNUMBER(G15)),NOT(ISNUMBER(H15))),"",IF(H15&lt;=G15,1,MAX(0,MIN(1,(Summary!$B$2-G15)/(H15-G15)))))</f>
        <v/>
      </c>
      <c r="K15" s="2" t="str">
        <f>IF(OR(ISBLANK(A15),NOT(ISNUMBER(H15))),"",MAX(0,H15-Summary!$B$2))</f>
        <v/>
      </c>
      <c r="L15" t="str">
        <f>IF(ISBLANK(A15),"",IF(COUNTIFS(Milestones!$A$2:$A$41,A15)=0,"None",COUNTIFS(Milestones!$A$2:$A$41,A15,Milestones!$D$2:$D$41,TRUE)&amp;" of "&amp;COUNTIFS(Milestones!$A$2:$A$41,A15)))</f>
        <v/>
      </c>
      <c r="M15" t="str">
        <f>IF(ISBLANK(A15),"",IF(I15=1,"Done",IF(AND(ISNUMBER(H15),Summary!$B$2&gt;H15),"Overdue",IF(AND(ISNUMBER(G15),Summary!$B$2&lt;G15),"Not started",IF(NOT(ISNUMBER(J15)),"",IF(I15&gt;=J15,"On track","Behind"))))))</f>
        <v/>
      </c>
    </row>
    <row r="16" spans="1:14" x14ac:dyDescent="0.25">
      <c r="D16" s="2"/>
      <c r="E16" s="2"/>
      <c r="F16" s="2" t="str">
        <f>IF(ISBLANK(A16),"",IF(COUNTIFS('Progress Log'!$B$2:$B$61,A16)=0,D16,SUMIFS('Progress Log'!$C$2:$C$61,'Progress Log'!$B$2:$B$61,A16,'Progress Log'!$E$2:$E$61,TRUE)))</f>
        <v/>
      </c>
      <c r="G16" s="3"/>
      <c r="H16" s="3"/>
      <c r="I16" s="4" t="str">
        <f>IF(OR(ISBLANK(A16),E16=D16),"",MAX(0,MIN(1,(F16-D16)/(E16-D16))))</f>
        <v/>
      </c>
      <c r="J16" s="4" t="str">
        <f>IF(OR(ISBLANK(A16),NOT(ISNUMBER(G16)),NOT(ISNUMBER(H16))),"",IF(H16&lt;=G16,1,MAX(0,MIN(1,(Summary!$B$2-G16)/(H16-G16)))))</f>
        <v/>
      </c>
      <c r="K16" s="2" t="str">
        <f>IF(OR(ISBLANK(A16),NOT(ISNUMBER(H16))),"",MAX(0,H16-Summary!$B$2))</f>
        <v/>
      </c>
      <c r="L16" t="str">
        <f>IF(ISBLANK(A16),"",IF(COUNTIFS(Milestones!$A$2:$A$41,A16)=0,"None",COUNTIFS(Milestones!$A$2:$A$41,A16,Milestones!$D$2:$D$41,TRUE)&amp;" of "&amp;COUNTIFS(Milestones!$A$2:$A$41,A16)))</f>
        <v/>
      </c>
      <c r="M16" t="str">
        <f>IF(ISBLANK(A16),"",IF(I16=1,"Done",IF(AND(ISNUMBER(H16),Summary!$B$2&gt;H16),"Overdue",IF(AND(ISNUMBER(G16),Summary!$B$2&lt;G16),"Not started",IF(NOT(ISNUMBER(J16)),"",IF(I16&gt;=J16,"On track","Behind"))))))</f>
        <v/>
      </c>
    </row>
    <row r="17" spans="1:14" x14ac:dyDescent="0.25">
      <c r="D17" s="2"/>
      <c r="E17" s="2"/>
      <c r="F17" s="2" t="str">
        <f>IF(ISBLANK(A17),"",IF(COUNTIFS('Progress Log'!$B$2:$B$61,A17)=0,D17,SUMIFS('Progress Log'!$C$2:$C$61,'Progress Log'!$B$2:$B$61,A17,'Progress Log'!$E$2:$E$61,TRUE)))</f>
        <v/>
      </c>
      <c r="G17" s="3"/>
      <c r="H17" s="3"/>
      <c r="I17" s="4" t="str">
        <f>IF(OR(ISBLANK(A17),E17=D17),"",MAX(0,MIN(1,(F17-D17)/(E17-D17))))</f>
        <v/>
      </c>
      <c r="J17" s="4" t="str">
        <f>IF(OR(ISBLANK(A17),NOT(ISNUMBER(G17)),NOT(ISNUMBER(H17))),"",IF(H17&lt;=G17,1,MAX(0,MIN(1,(Summary!$B$2-G17)/(H17-G17)))))</f>
        <v/>
      </c>
      <c r="K17" s="2" t="str">
        <f>IF(OR(ISBLANK(A17),NOT(ISNUMBER(H17))),"",MAX(0,H17-Summary!$B$2))</f>
        <v/>
      </c>
      <c r="L17" t="str">
        <f>IF(ISBLANK(A17),"",IF(COUNTIFS(Milestones!$A$2:$A$41,A17)=0,"None",COUNTIFS(Milestones!$A$2:$A$41,A17,Milestones!$D$2:$D$41,TRUE)&amp;" of "&amp;COUNTIFS(Milestones!$A$2:$A$41,A17)))</f>
        <v/>
      </c>
      <c r="M17" t="str">
        <f>IF(ISBLANK(A17),"",IF(I17=1,"Done",IF(AND(ISNUMBER(H17),Summary!$B$2&gt;H17),"Overdue",IF(AND(ISNUMBER(G17),Summary!$B$2&lt;G17),"Not started",IF(NOT(ISNUMBER(J17)),"",IF(I17&gt;=J17,"On track","Behind"))))))</f>
        <v/>
      </c>
    </row>
    <row r="18" spans="1:14" x14ac:dyDescent="0.25">
      <c r="D18" s="2"/>
      <c r="E18" s="2"/>
      <c r="F18" s="2" t="str">
        <f>IF(ISBLANK(A18),"",IF(COUNTIFS('Progress Log'!$B$2:$B$61,A18)=0,D18,SUMIFS('Progress Log'!$C$2:$C$61,'Progress Log'!$B$2:$B$61,A18,'Progress Log'!$E$2:$E$61,TRUE)))</f>
        <v/>
      </c>
      <c r="G18" s="3"/>
      <c r="H18" s="3"/>
      <c r="I18" s="4" t="str">
        <f>IF(OR(ISBLANK(A18),E18=D18),"",MAX(0,MIN(1,(F18-D18)/(E18-D18))))</f>
        <v/>
      </c>
      <c r="J18" s="4" t="str">
        <f>IF(OR(ISBLANK(A18),NOT(ISNUMBER(G18)),NOT(ISNUMBER(H18))),"",IF(H18&lt;=G18,1,MAX(0,MIN(1,(Summary!$B$2-G18)/(H18-G18)))))</f>
        <v/>
      </c>
      <c r="K18" s="2" t="str">
        <f>IF(OR(ISBLANK(A18),NOT(ISNUMBER(H18))),"",MAX(0,H18-Summary!$B$2))</f>
        <v/>
      </c>
      <c r="L18" t="str">
        <f>IF(ISBLANK(A18),"",IF(COUNTIFS(Milestones!$A$2:$A$41,A18)=0,"None",COUNTIFS(Milestones!$A$2:$A$41,A18,Milestones!$D$2:$D$41,TRUE)&amp;" of "&amp;COUNTIFS(Milestones!$A$2:$A$41,A18)))</f>
        <v/>
      </c>
      <c r="M18" t="str">
        <f>IF(ISBLANK(A18),"",IF(I18=1,"Done",IF(AND(ISNUMBER(H18),Summary!$B$2&gt;H18),"Overdue",IF(AND(ISNUMBER(G18),Summary!$B$2&lt;G18),"Not started",IF(NOT(ISNUMBER(J18)),"",IF(I18&gt;=J18,"On track","Behind"))))))</f>
        <v/>
      </c>
    </row>
    <row r="19" spans="1:14" x14ac:dyDescent="0.25">
      <c r="D19" s="2"/>
      <c r="E19" s="2"/>
      <c r="F19" s="2" t="str">
        <f>IF(ISBLANK(A19),"",IF(COUNTIFS('Progress Log'!$B$2:$B$61,A19)=0,D19,SUMIFS('Progress Log'!$C$2:$C$61,'Progress Log'!$B$2:$B$61,A19,'Progress Log'!$E$2:$E$61,TRUE)))</f>
        <v/>
      </c>
      <c r="G19" s="3"/>
      <c r="H19" s="3"/>
      <c r="I19" s="4" t="str">
        <f>IF(OR(ISBLANK(A19),E19=D19),"",MAX(0,MIN(1,(F19-D19)/(E19-D19))))</f>
        <v/>
      </c>
      <c r="J19" s="4" t="str">
        <f>IF(OR(ISBLANK(A19),NOT(ISNUMBER(G19)),NOT(ISNUMBER(H19))),"",IF(H19&lt;=G19,1,MAX(0,MIN(1,(Summary!$B$2-G19)/(H19-G19)))))</f>
        <v/>
      </c>
      <c r="K19" s="2" t="str">
        <f>IF(OR(ISBLANK(A19),NOT(ISNUMBER(H19))),"",MAX(0,H19-Summary!$B$2))</f>
        <v/>
      </c>
      <c r="L19" t="str">
        <f>IF(ISBLANK(A19),"",IF(COUNTIFS(Milestones!$A$2:$A$41,A19)=0,"None",COUNTIFS(Milestones!$A$2:$A$41,A19,Milestones!$D$2:$D$41,TRUE)&amp;" of "&amp;COUNTIFS(Milestones!$A$2:$A$41,A19)))</f>
        <v/>
      </c>
      <c r="M19" t="str">
        <f>IF(ISBLANK(A19),"",IF(I19=1,"Done",IF(AND(ISNUMBER(H19),Summary!$B$2&gt;H19),"Overdue",IF(AND(ISNUMBER(G19),Summary!$B$2&lt;G19),"Not started",IF(NOT(ISNUMBER(J19)),"",IF(I19&gt;=J19,"On track","Behind"))))))</f>
        <v/>
      </c>
    </row>
    <row r="20" spans="1:14" x14ac:dyDescent="0.25">
      <c r="D20" s="2"/>
      <c r="E20" s="2"/>
      <c r="F20" s="2" t="str">
        <f>IF(ISBLANK(A20),"",IF(COUNTIFS('Progress Log'!$B$2:$B$61,A20)=0,D20,SUMIFS('Progress Log'!$C$2:$C$61,'Progress Log'!$B$2:$B$61,A20,'Progress Log'!$E$2:$E$61,TRUE)))</f>
        <v/>
      </c>
      <c r="G20" s="3"/>
      <c r="H20" s="3"/>
      <c r="I20" s="4" t="str">
        <f>IF(OR(ISBLANK(A20),E20=D20),"",MAX(0,MIN(1,(F20-D20)/(E20-D20))))</f>
        <v/>
      </c>
      <c r="J20" s="4" t="str">
        <f>IF(OR(ISBLANK(A20),NOT(ISNUMBER(G20)),NOT(ISNUMBER(H20))),"",IF(H20&lt;=G20,1,MAX(0,MIN(1,(Summary!$B$2-G20)/(H20-G20)))))</f>
        <v/>
      </c>
      <c r="K20" s="2" t="str">
        <f>IF(OR(ISBLANK(A20),NOT(ISNUMBER(H20))),"",MAX(0,H20-Summary!$B$2))</f>
        <v/>
      </c>
      <c r="L20" t="str">
        <f>IF(ISBLANK(A20),"",IF(COUNTIFS(Milestones!$A$2:$A$41,A20)=0,"None",COUNTIFS(Milestones!$A$2:$A$41,A20,Milestones!$D$2:$D$41,TRUE)&amp;" of "&amp;COUNTIFS(Milestones!$A$2:$A$41,A20)))</f>
        <v/>
      </c>
      <c r="M20" t="str">
        <f>IF(ISBLANK(A20),"",IF(I20=1,"Done",IF(AND(ISNUMBER(H20),Summary!$B$2&gt;H20),"Overdue",IF(AND(ISNUMBER(G20),Summary!$B$2&lt;G20),"Not started",IF(NOT(ISNUMBER(J20)),"",IF(I20&gt;=J20,"On track","Behind"))))))</f>
        <v/>
      </c>
    </row>
    <row r="21" spans="1:14" x14ac:dyDescent="0.25">
      <c r="D21" s="2"/>
      <c r="E21" s="2"/>
      <c r="F21" s="2" t="str">
        <f>IF(ISBLANK(A21),"",IF(COUNTIFS('Progress Log'!$B$2:$B$61,A21)=0,D21,SUMIFS('Progress Log'!$C$2:$C$61,'Progress Log'!$B$2:$B$61,A21,'Progress Log'!$E$2:$E$61,TRUE)))</f>
        <v/>
      </c>
      <c r="G21" s="3"/>
      <c r="H21" s="3"/>
      <c r="I21" s="4" t="str">
        <f>IF(OR(ISBLANK(A21),E21=D21),"",MAX(0,MIN(1,(F21-D21)/(E21-D21))))</f>
        <v/>
      </c>
      <c r="J21" s="4" t="str">
        <f>IF(OR(ISBLANK(A21),NOT(ISNUMBER(G21)),NOT(ISNUMBER(H21))),"",IF(H21&lt;=G21,1,MAX(0,MIN(1,(Summary!$B$2-G21)/(H21-G21)))))</f>
        <v/>
      </c>
      <c r="K21" s="2" t="str">
        <f>IF(OR(ISBLANK(A21),NOT(ISNUMBER(H21))),"",MAX(0,H21-Summary!$B$2))</f>
        <v/>
      </c>
      <c r="L21" t="str">
        <f>IF(ISBLANK(A21),"",IF(COUNTIFS(Milestones!$A$2:$A$41,A21)=0,"None",COUNTIFS(Milestones!$A$2:$A$41,A21,Milestones!$D$2:$D$41,TRUE)&amp;" of "&amp;COUNTIFS(Milestones!$A$2:$A$41,A21)))</f>
        <v/>
      </c>
      <c r="M21" t="str">
        <f>IF(ISBLANK(A21),"",IF(I21=1,"Done",IF(AND(ISNUMBER(H21),Summary!$B$2&gt;H21),"Overdue",IF(AND(ISNUMBER(G21),Summary!$B$2&lt;G21),"Not started",IF(NOT(ISNUMBER(J21)),"",IF(I21&gt;=J21,"On track","Behind"))))))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2" customWidth="1"/>
    <col min="4" max="4" width="6" customWidth="1"/>
    <col min="5" max="5" width="10" customWidth="1"/>
  </cols>
  <sheetData>
    <row r="1" spans="1:5" s="1" customFormat="1" x14ac:dyDescent="0.25">
      <c r="A1" s="1" t="s">
        <v>0</v>
      </c>
      <c r="B1" s="1" t="s">
        <v>46</v>
      </c>
      <c r="C1" s="1" t="s">
        <v>47</v>
      </c>
      <c r="D1" s="1" t="s">
        <v>48</v>
      </c>
      <c r="E1" s="1" t="s">
        <v>12</v>
      </c>
    </row>
    <row r="2" spans="1:5" x14ac:dyDescent="0.25">
      <c r="A2" t="s">
        <v>14</v>
      </c>
      <c r="B2" t="s">
        <v>49</v>
      </c>
      <c r="C2" s="3">
        <v>46234</v>
      </c>
      <c r="D2" t="b">
        <v>1</v>
      </c>
      <c r="E2" t="str">
        <f>IF(ISBLANK(B2),"",IF(D2=TRUE,"Done",IF(NOT(ISNUMBER(C2)),"",IF(C2&lt;Summary!$B$2,"Overdue",IF(C2-Summary!$B$2&lt;=14,"Due soon","Upcoming")))))</f>
        <v>Done</v>
      </c>
    </row>
    <row r="3" spans="1:5" x14ac:dyDescent="0.25">
      <c r="A3" t="s">
        <v>14</v>
      </c>
      <c r="B3" t="s">
        <v>50</v>
      </c>
      <c r="C3" s="3">
        <v>46326</v>
      </c>
      <c r="D3" t="b">
        <v>0</v>
      </c>
      <c r="E3" t="str">
        <f>IF(ISBLANK(B3),"",IF(D3=TRUE,"Done",IF(NOT(ISNUMBER(C3)),"",IF(C3&lt;Summary!$B$2,"Overdue",IF(C3-Summary!$B$2&lt;=14,"Due soon","Upcoming")))))</f>
        <v>Overdue</v>
      </c>
    </row>
    <row r="4" spans="1:5" x14ac:dyDescent="0.25">
      <c r="A4" t="s">
        <v>14</v>
      </c>
      <c r="B4" t="s">
        <v>51</v>
      </c>
      <c r="C4" s="3">
        <v>46387</v>
      </c>
      <c r="D4" t="b">
        <v>0</v>
      </c>
      <c r="E4" t="str">
        <f>IF(ISBLANK(B4),"",IF(D4=TRUE,"Done",IF(NOT(ISNUMBER(C4)),"",IF(C4&lt;Summary!$B$2,"Overdue",IF(C4-Summary!$B$2&lt;=14,"Due soon","Upcoming")))))</f>
        <v>Upcoming</v>
      </c>
    </row>
    <row r="5" spans="1:5" x14ac:dyDescent="0.25">
      <c r="A5" t="s">
        <v>18</v>
      </c>
      <c r="B5" t="s">
        <v>52</v>
      </c>
      <c r="C5" s="3">
        <v>46203</v>
      </c>
      <c r="D5" t="b">
        <v>1</v>
      </c>
      <c r="E5" t="str">
        <f>IF(ISBLANK(B5),"",IF(D5=TRUE,"Done",IF(NOT(ISNUMBER(C5)),"",IF(C5&lt;Summary!$B$2,"Overdue",IF(C5-Summary!$B$2&lt;=14,"Due soon","Upcoming")))))</f>
        <v>Done</v>
      </c>
    </row>
    <row r="6" spans="1:5" x14ac:dyDescent="0.25">
      <c r="A6" t="s">
        <v>18</v>
      </c>
      <c r="B6" t="s">
        <v>53</v>
      </c>
      <c r="C6" s="3">
        <v>46326</v>
      </c>
      <c r="D6" t="b">
        <v>1</v>
      </c>
      <c r="E6" t="str">
        <f>IF(ISBLANK(B6),"",IF(D6=TRUE,"Done",IF(NOT(ISNUMBER(C6)),"",IF(C6&lt;Summary!$B$2,"Overdue",IF(C6-Summary!$B$2&lt;=14,"Due soon","Upcoming")))))</f>
        <v>Done</v>
      </c>
    </row>
    <row r="7" spans="1:5" x14ac:dyDescent="0.25">
      <c r="A7" t="s">
        <v>18</v>
      </c>
      <c r="B7" t="s">
        <v>54</v>
      </c>
      <c r="C7" s="3">
        <v>46387</v>
      </c>
      <c r="D7" t="b">
        <v>0</v>
      </c>
      <c r="E7" t="str">
        <f>IF(ISBLANK(B7),"",IF(D7=TRUE,"Done",IF(NOT(ISNUMBER(C7)),"",IF(C7&lt;Summary!$B$2,"Overdue",IF(C7-Summary!$B$2&lt;=14,"Due soon","Upcoming")))))</f>
        <v>Upcoming</v>
      </c>
    </row>
    <row r="8" spans="1:5" x14ac:dyDescent="0.25">
      <c r="A8" t="s">
        <v>21</v>
      </c>
      <c r="B8" t="s">
        <v>55</v>
      </c>
      <c r="C8" s="3">
        <v>46280</v>
      </c>
      <c r="D8" t="b">
        <v>1</v>
      </c>
      <c r="E8" t="str">
        <f>IF(ISBLANK(B8),"",IF(D8=TRUE,"Done",IF(NOT(ISNUMBER(C8)),"",IF(C8&lt;Summary!$B$2,"Overdue",IF(C8-Summary!$B$2&lt;=14,"Due soon","Upcoming")))))</f>
        <v>Done</v>
      </c>
    </row>
    <row r="9" spans="1:5" x14ac:dyDescent="0.25">
      <c r="A9" t="s">
        <v>21</v>
      </c>
      <c r="B9" t="s">
        <v>56</v>
      </c>
      <c r="C9" s="3">
        <v>46356</v>
      </c>
      <c r="D9" t="b">
        <v>0</v>
      </c>
      <c r="E9" t="str">
        <f>IF(ISBLANK(B9),"",IF(D9=TRUE,"Done",IF(NOT(ISNUMBER(C9)),"",IF(C9&lt;Summary!$B$2,"Overdue",IF(C9-Summary!$B$2&lt;=14,"Due soon","Upcoming")))))</f>
        <v>Upcoming</v>
      </c>
    </row>
    <row r="10" spans="1:5" x14ac:dyDescent="0.25">
      <c r="A10" t="s">
        <v>21</v>
      </c>
      <c r="B10" t="s">
        <v>57</v>
      </c>
      <c r="C10" s="3">
        <v>46446</v>
      </c>
      <c r="D10" t="b">
        <v>0</v>
      </c>
      <c r="E10" t="str">
        <f>IF(ISBLANK(B10),"",IF(D10=TRUE,"Done",IF(NOT(ISNUMBER(C10)),"",IF(C10&lt;Summary!$B$2,"Overdue",IF(C10-Summary!$B$2&lt;=14,"Due soon","Upcoming")))))</f>
        <v>Upcoming</v>
      </c>
    </row>
    <row r="11" spans="1:5" x14ac:dyDescent="0.25">
      <c r="A11" t="s">
        <v>25</v>
      </c>
      <c r="B11" t="s">
        <v>58</v>
      </c>
      <c r="C11" s="3">
        <v>46296</v>
      </c>
      <c r="D11" t="b">
        <v>1</v>
      </c>
      <c r="E11" t="str">
        <f>IF(ISBLANK(B11),"",IF(D11=TRUE,"Done",IF(NOT(ISNUMBER(C11)),"",IF(C11&lt;Summary!$B$2,"Overdue",IF(C11-Summary!$B$2&lt;=14,"Due soon","Upcoming")))))</f>
        <v>Done</v>
      </c>
    </row>
    <row r="12" spans="1:5" x14ac:dyDescent="0.25">
      <c r="A12" t="s">
        <v>25</v>
      </c>
      <c r="B12" t="s">
        <v>59</v>
      </c>
      <c r="C12" s="3">
        <v>46357</v>
      </c>
      <c r="D12" t="b">
        <v>0</v>
      </c>
      <c r="E12" t="str">
        <f>IF(ISBLANK(B12),"",IF(D12=TRUE,"Done",IF(NOT(ISNUMBER(C12)),"",IF(C12&lt;Summary!$B$2,"Overdue",IF(C12-Summary!$B$2&lt;=14,"Due soon","Upcoming")))))</f>
        <v>Upcoming</v>
      </c>
    </row>
    <row r="13" spans="1:5" x14ac:dyDescent="0.25">
      <c r="A13" t="s">
        <v>32</v>
      </c>
      <c r="B13" t="s">
        <v>60</v>
      </c>
      <c r="C13" s="3">
        <v>46326</v>
      </c>
      <c r="D13" t="b">
        <v>0</v>
      </c>
      <c r="E13" t="str">
        <f>IF(ISBLANK(B13),"",IF(D13=TRUE,"Done",IF(NOT(ISNUMBER(C13)),"",IF(C13&lt;Summary!$B$2,"Overdue",IF(C13-Summary!$B$2&lt;=14,"Due soon","Upcoming")))))</f>
        <v>Overdue</v>
      </c>
    </row>
    <row r="14" spans="1:5" x14ac:dyDescent="0.25">
      <c r="A14" t="s">
        <v>32</v>
      </c>
      <c r="B14" t="s">
        <v>61</v>
      </c>
      <c r="C14" s="3">
        <v>46371</v>
      </c>
      <c r="D14" t="b">
        <v>0</v>
      </c>
      <c r="E14" t="str">
        <f>IF(ISBLANK(B14),"",IF(D14=TRUE,"Done",IF(NOT(ISNUMBER(C14)),"",IF(C14&lt;Summary!$B$2,"Overdue",IF(C14-Summary!$B$2&lt;=14,"Due soon","Upcoming")))))</f>
        <v>Upcoming</v>
      </c>
    </row>
    <row r="15" spans="1:5" x14ac:dyDescent="0.25">
      <c r="A15" t="s">
        <v>36</v>
      </c>
      <c r="B15" t="s">
        <v>62</v>
      </c>
      <c r="C15" s="3">
        <v>46341</v>
      </c>
      <c r="D15" t="b">
        <v>0</v>
      </c>
      <c r="E15" t="str">
        <f>IF(ISBLANK(B15),"",IF(D15=TRUE,"Done",IF(NOT(ISNUMBER(C15)),"",IF(C15&lt;Summary!$B$2,"Overdue",IF(C15-Summary!$B$2&lt;=14,"Due soon","Upcoming")))))</f>
        <v>Due soon</v>
      </c>
    </row>
    <row r="16" spans="1:5" x14ac:dyDescent="0.25">
      <c r="A16" t="s">
        <v>36</v>
      </c>
      <c r="B16" t="s">
        <v>63</v>
      </c>
      <c r="C16" s="3">
        <v>46418</v>
      </c>
      <c r="D16" t="b">
        <v>0</v>
      </c>
      <c r="E16" t="str">
        <f>IF(ISBLANK(B16),"",IF(D16=TRUE,"Done",IF(NOT(ISNUMBER(C16)),"",IF(C16&lt;Summary!$B$2,"Overdue",IF(C16-Summary!$B$2&lt;=14,"Due soon","Upcoming")))))</f>
        <v>Upcoming</v>
      </c>
    </row>
    <row r="17" spans="1:5" x14ac:dyDescent="0.25">
      <c r="A17" t="s">
        <v>39</v>
      </c>
      <c r="B17" t="s">
        <v>64</v>
      </c>
      <c r="C17" s="3">
        <v>46275</v>
      </c>
      <c r="D17" t="b">
        <v>1</v>
      </c>
      <c r="E17" t="str">
        <f>IF(ISBLANK(B17),"",IF(D17=TRUE,"Done",IF(NOT(ISNUMBER(C17)),"",IF(C17&lt;Summary!$B$2,"Overdue",IF(C17-Summary!$B$2&lt;=14,"Due soon","Upcoming")))))</f>
        <v>Done</v>
      </c>
    </row>
    <row r="18" spans="1:5" x14ac:dyDescent="0.25">
      <c r="A18" t="s">
        <v>39</v>
      </c>
      <c r="B18" t="s">
        <v>65</v>
      </c>
      <c r="C18" s="3">
        <v>46295</v>
      </c>
      <c r="D18" t="b">
        <v>1</v>
      </c>
      <c r="E18" t="str">
        <f>IF(ISBLANK(B18),"",IF(D18=TRUE,"Done",IF(NOT(ISNUMBER(C18)),"",IF(C18&lt;Summary!$B$2,"Overdue",IF(C18-Summary!$B$2&lt;=14,"Due soon","Upcoming")))))</f>
        <v>Done</v>
      </c>
    </row>
    <row r="19" spans="1:5" x14ac:dyDescent="0.25">
      <c r="A19" t="s">
        <v>39</v>
      </c>
      <c r="B19" t="s">
        <v>66</v>
      </c>
      <c r="C19" s="3">
        <v>46326</v>
      </c>
      <c r="D19" t="b">
        <v>1</v>
      </c>
      <c r="E19" t="str">
        <f>IF(ISBLANK(B19),"",IF(D19=TRUE,"Done",IF(NOT(ISNUMBER(C19)),"",IF(C19&lt;Summary!$B$2,"Overdue",IF(C19-Summary!$B$2&lt;=14,"Due soon","Upcoming")))))</f>
        <v>Done</v>
      </c>
    </row>
    <row r="20" spans="1:5" x14ac:dyDescent="0.25">
      <c r="A20" t="s">
        <v>43</v>
      </c>
      <c r="B20" t="s">
        <v>67</v>
      </c>
      <c r="C20" s="3">
        <v>46357</v>
      </c>
      <c r="D20" t="b">
        <v>0</v>
      </c>
      <c r="E20" t="str">
        <f>IF(ISBLANK(B20),"",IF(D20=TRUE,"Done",IF(NOT(ISNUMBER(C20)),"",IF(C20&lt;Summary!$B$2,"Overdue",IF(C20-Summary!$B$2&lt;=14,"Due soon","Upcoming")))))</f>
        <v>Upcoming</v>
      </c>
    </row>
    <row r="21" spans="1:5" x14ac:dyDescent="0.25">
      <c r="C21" s="3"/>
      <c r="D21" t="b">
        <v>0</v>
      </c>
      <c r="E21" t="str">
        <f>IF(ISBLANK(B21),"",IF(D21=TRUE,"Done",IF(NOT(ISNUMBER(C21)),"",IF(C21&lt;Summary!$B$2,"Overdue",IF(C21-Summary!$B$2&lt;=14,"Due soon","Upcoming")))))</f>
        <v/>
      </c>
    </row>
    <row r="22" spans="1:5" x14ac:dyDescent="0.25">
      <c r="C22" s="3"/>
      <c r="D22" t="b">
        <v>0</v>
      </c>
      <c r="E22" t="str">
        <f>IF(ISBLANK(B22),"",IF(D22=TRUE,"Done",IF(NOT(ISNUMBER(C22)),"",IF(C22&lt;Summary!$B$2,"Overdue",IF(C22-Summary!$B$2&lt;=14,"Due soon","Upcoming")))))</f>
        <v/>
      </c>
    </row>
    <row r="23" spans="1:5" x14ac:dyDescent="0.25">
      <c r="C23" s="3"/>
      <c r="D23" t="b">
        <v>0</v>
      </c>
      <c r="E23" t="str">
        <f>IF(ISBLANK(B23),"",IF(D23=TRUE,"Done",IF(NOT(ISNUMBER(C23)),"",IF(C23&lt;Summary!$B$2,"Overdue",IF(C23-Summary!$B$2&lt;=14,"Due soon","Upcoming")))))</f>
        <v/>
      </c>
    </row>
    <row r="24" spans="1:5" x14ac:dyDescent="0.25">
      <c r="C24" s="3"/>
      <c r="D24" t="b">
        <v>0</v>
      </c>
      <c r="E24" t="str">
        <f>IF(ISBLANK(B24),"",IF(D24=TRUE,"Done",IF(NOT(ISNUMBER(C24)),"",IF(C24&lt;Summary!$B$2,"Overdue",IF(C24-Summary!$B$2&lt;=14,"Due soon","Upcoming")))))</f>
        <v/>
      </c>
    </row>
    <row r="25" spans="1:5" x14ac:dyDescent="0.25">
      <c r="C25" s="3"/>
      <c r="D25" t="b">
        <v>0</v>
      </c>
      <c r="E25" t="str">
        <f>IF(ISBLANK(B25),"",IF(D25=TRUE,"Done",IF(NOT(ISNUMBER(C25)),"",IF(C25&lt;Summary!$B$2,"Overdue",IF(C25-Summary!$B$2&lt;=14,"Due soon","Upcoming")))))</f>
        <v/>
      </c>
    </row>
    <row r="26" spans="1:5" x14ac:dyDescent="0.25">
      <c r="C26" s="3"/>
      <c r="D26" t="b">
        <v>0</v>
      </c>
      <c r="E26" t="str">
        <f>IF(ISBLANK(B26),"",IF(D26=TRUE,"Done",IF(NOT(ISNUMBER(C26)),"",IF(C26&lt;Summary!$B$2,"Overdue",IF(C26-Summary!$B$2&lt;=14,"Due soon","Upcoming")))))</f>
        <v/>
      </c>
    </row>
    <row r="27" spans="1:5" x14ac:dyDescent="0.25">
      <c r="C27" s="3"/>
      <c r="D27" t="b">
        <v>0</v>
      </c>
      <c r="E27" t="str">
        <f>IF(ISBLANK(B27),"",IF(D27=TRUE,"Done",IF(NOT(ISNUMBER(C27)),"",IF(C27&lt;Summary!$B$2,"Overdue",IF(C27-Summary!$B$2&lt;=14,"Due soon","Upcoming")))))</f>
        <v/>
      </c>
    </row>
    <row r="28" spans="1:5" x14ac:dyDescent="0.25">
      <c r="C28" s="3"/>
      <c r="D28" t="b">
        <v>0</v>
      </c>
      <c r="E28" t="str">
        <f>IF(ISBLANK(B28),"",IF(D28=TRUE,"Done",IF(NOT(ISNUMBER(C28)),"",IF(C28&lt;Summary!$B$2,"Overdue",IF(C28-Summary!$B$2&lt;=14,"Due soon","Upcoming")))))</f>
        <v/>
      </c>
    </row>
    <row r="29" spans="1:5" x14ac:dyDescent="0.25">
      <c r="C29" s="3"/>
      <c r="D29" t="b">
        <v>0</v>
      </c>
      <c r="E29" t="str">
        <f>IF(ISBLANK(B29),"",IF(D29=TRUE,"Done",IF(NOT(ISNUMBER(C29)),"",IF(C29&lt;Summary!$B$2,"Overdue",IF(C29-Summary!$B$2&lt;=14,"Due soon","Upcoming")))))</f>
        <v/>
      </c>
    </row>
    <row r="30" spans="1:5" x14ac:dyDescent="0.25">
      <c r="C30" s="3"/>
      <c r="D30" t="b">
        <v>0</v>
      </c>
      <c r="E30" t="str">
        <f>IF(ISBLANK(B30),"",IF(D30=TRUE,"Done",IF(NOT(ISNUMBER(C30)),"",IF(C30&lt;Summary!$B$2,"Overdue",IF(C30-Summary!$B$2&lt;=14,"Due soon","Upcoming")))))</f>
        <v/>
      </c>
    </row>
    <row r="31" spans="1:5" x14ac:dyDescent="0.25">
      <c r="C31" s="3"/>
      <c r="D31" t="b">
        <v>0</v>
      </c>
      <c r="E31" t="str">
        <f>IF(ISBLANK(B31),"",IF(D31=TRUE,"Done",IF(NOT(ISNUMBER(C31)),"",IF(C31&lt;Summary!$B$2,"Overdue",IF(C31-Summary!$B$2&lt;=14,"Due soon","Upcoming")))))</f>
        <v/>
      </c>
    </row>
    <row r="32" spans="1:5" x14ac:dyDescent="0.25">
      <c r="C32" s="3"/>
      <c r="D32" t="b">
        <v>0</v>
      </c>
      <c r="E32" t="str">
        <f>IF(ISBLANK(B32),"",IF(D32=TRUE,"Done",IF(NOT(ISNUMBER(C32)),"",IF(C32&lt;Summary!$B$2,"Overdue",IF(C32-Summary!$B$2&lt;=14,"Due soon","Upcoming")))))</f>
        <v/>
      </c>
    </row>
    <row r="33" spans="1:5" x14ac:dyDescent="0.25">
      <c r="C33" s="3"/>
      <c r="D33" t="b">
        <v>0</v>
      </c>
      <c r="E33" t="str">
        <f>IF(ISBLANK(B33),"",IF(D33=TRUE,"Done",IF(NOT(ISNUMBER(C33)),"",IF(C33&lt;Summary!$B$2,"Overdue",IF(C33-Summary!$B$2&lt;=14,"Due soon","Upcoming")))))</f>
        <v/>
      </c>
    </row>
    <row r="34" spans="1:5" x14ac:dyDescent="0.25">
      <c r="C34" s="3"/>
      <c r="D34" t="b">
        <v>0</v>
      </c>
      <c r="E34" t="str">
        <f>IF(ISBLANK(B34),"",IF(D34=TRUE,"Done",IF(NOT(ISNUMBER(C34)),"",IF(C34&lt;Summary!$B$2,"Overdue",IF(C34-Summary!$B$2&lt;=14,"Due soon","Upcoming")))))</f>
        <v/>
      </c>
    </row>
    <row r="35" spans="1:5" x14ac:dyDescent="0.25">
      <c r="C35" s="3"/>
      <c r="D35" t="b">
        <v>0</v>
      </c>
      <c r="E35" t="str">
        <f>IF(ISBLANK(B35),"",IF(D35=TRUE,"Done",IF(NOT(ISNUMBER(C35)),"",IF(C35&lt;Summary!$B$2,"Overdue",IF(C35-Summary!$B$2&lt;=14,"Due soon","Upcoming")))))</f>
        <v/>
      </c>
    </row>
    <row r="36" spans="1:5" x14ac:dyDescent="0.25">
      <c r="C36" s="3"/>
      <c r="D36" t="b">
        <v>0</v>
      </c>
      <c r="E36" t="str">
        <f>IF(ISBLANK(B36),"",IF(D36=TRUE,"Done",IF(NOT(ISNUMBER(C36)),"",IF(C36&lt;Summary!$B$2,"Overdue",IF(C36-Summary!$B$2&lt;=14,"Due soon","Upcoming")))))</f>
        <v/>
      </c>
    </row>
    <row r="37" spans="1:5" x14ac:dyDescent="0.25">
      <c r="C37" s="3"/>
      <c r="D37" t="b">
        <v>0</v>
      </c>
      <c r="E37" t="str">
        <f>IF(ISBLANK(B37),"",IF(D37=TRUE,"Done",IF(NOT(ISNUMBER(C37)),"",IF(C37&lt;Summary!$B$2,"Overdue",IF(C37-Summary!$B$2&lt;=14,"Due soon","Upcoming")))))</f>
        <v/>
      </c>
    </row>
    <row r="38" spans="1:5" x14ac:dyDescent="0.25">
      <c r="C38" s="3"/>
      <c r="D38" t="b">
        <v>0</v>
      </c>
      <c r="E38" t="str">
        <f>IF(ISBLANK(B38),"",IF(D38=TRUE,"Done",IF(NOT(ISNUMBER(C38)),"",IF(C38&lt;Summary!$B$2,"Overdue",IF(C38-Summary!$B$2&lt;=14,"Due soon","Upcoming")))))</f>
        <v/>
      </c>
    </row>
    <row r="39" spans="1:5" x14ac:dyDescent="0.25">
      <c r="C39" s="3"/>
      <c r="D39" t="b">
        <v>0</v>
      </c>
      <c r="E39" t="str">
        <f>IF(ISBLANK(B39),"",IF(D39=TRUE,"Done",IF(NOT(ISNUMBER(C39)),"",IF(C39&lt;Summary!$B$2,"Overdue",IF(C39-Summary!$B$2&lt;=14,"Due soon","Upcoming")))))</f>
        <v/>
      </c>
    </row>
    <row r="40" spans="1:5" x14ac:dyDescent="0.25">
      <c r="C40" s="3"/>
      <c r="D40" t="b">
        <v>0</v>
      </c>
      <c r="E40" t="str">
        <f>IF(ISBLANK(B40),"",IF(D40=TRUE,"Done",IF(NOT(ISNUMBER(C40)),"",IF(C40&lt;Summary!$B$2,"Overdue",IF(C40-Summary!$B$2&lt;=14,"Due soon","Upcoming")))))</f>
        <v/>
      </c>
    </row>
    <row r="41" spans="1:5" x14ac:dyDescent="0.25">
      <c r="C41" s="3"/>
      <c r="D41" t="b">
        <v>0</v>
      </c>
      <c r="E41" t="str">
        <f>IF(ISBLANK(B41),"",IF(D41=TRUE,"Done",IF(NOT(ISNUMBER(C41)),"",IF(C41&lt;Summary!$B$2,"Overdue",IF(C41-Summary!$B$2&lt;=14,"Due soon","Upcoming")))))</f>
        <v/>
      </c>
    </row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</sheetData>
  <dataValidations count="2">
    <dataValidation type="list" allowBlank="1" sqref="D10:D50">
      <formula1>"TRUE,FALSE"</formula1>
    </dataValidation>
    <dataValidation type="list" allowBlank="1" sqref="D2:D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4" max="4" width="30" customWidth="1"/>
    <col min="5" max="5" width="7" hidden="1" customWidth="1"/>
  </cols>
  <sheetData>
    <row r="1" spans="1:5" s="1" customFormat="1" x14ac:dyDescent="0.25">
      <c r="A1" s="1" t="s">
        <v>68</v>
      </c>
      <c r="B1" s="1" t="s">
        <v>0</v>
      </c>
      <c r="C1" s="1" t="s">
        <v>69</v>
      </c>
      <c r="D1" s="1" t="s">
        <v>70</v>
      </c>
      <c r="E1" s="1" t="s">
        <v>71</v>
      </c>
    </row>
    <row r="2" spans="1:5" x14ac:dyDescent="0.25">
      <c r="A2" s="3">
        <v>46113</v>
      </c>
      <c r="B2" t="s">
        <v>14</v>
      </c>
      <c r="C2" s="2">
        <v>5400</v>
      </c>
      <c r="D2" t="s">
        <v>72</v>
      </c>
      <c r="E2" t="b">
        <f>IF(OR(ISBLANK(A2),ISBLANK(B2),ISBLANK(C2)),FALSE,AND(COUNTIFS($B$2:$B$61,B2,$A$2:$A$61,"&gt;"&amp;A2)=0,COUNTIFS(B3:$B$62,B2,A3:$A$62,A2)=0))</f>
        <v>0</v>
      </c>
    </row>
    <row r="3" spans="1:5" x14ac:dyDescent="0.25">
      <c r="A3" s="3">
        <v>46113</v>
      </c>
      <c r="B3" t="s">
        <v>18</v>
      </c>
      <c r="C3" s="2">
        <v>1900</v>
      </c>
      <c r="E3" t="b">
        <f>IF(OR(ISBLANK(A3),ISBLANK(B3),ISBLANK(C3)),FALSE,AND(COUNTIFS($B$2:$B$61,B3,$A$2:$A$61,"&gt;"&amp;A3)=0,COUNTIFS(B4:$B$62,B3,A4:$A$62,A3)=0))</f>
        <v>0</v>
      </c>
    </row>
    <row r="4" spans="1:5" x14ac:dyDescent="0.25">
      <c r="A4" s="3">
        <v>46174</v>
      </c>
      <c r="B4" t="s">
        <v>14</v>
      </c>
      <c r="C4" s="2">
        <v>4300</v>
      </c>
      <c r="E4" t="b">
        <f>IF(OR(ISBLANK(A4),ISBLANK(B4),ISBLANK(C4)),FALSE,AND(COUNTIFS($B$2:$B$61,B4,$A$2:$A$61,"&gt;"&amp;A4)=0,COUNTIFS(B5:$B$62,B4,A5:$A$62,A4)=0))</f>
        <v>0</v>
      </c>
    </row>
    <row r="5" spans="1:5" x14ac:dyDescent="0.25">
      <c r="A5" s="3">
        <v>46203</v>
      </c>
      <c r="B5" t="s">
        <v>28</v>
      </c>
      <c r="C5" s="2">
        <v>11</v>
      </c>
      <c r="E5" t="b">
        <f>IF(OR(ISBLANK(A5),ISBLANK(B5),ISBLANK(C5)),FALSE,AND(COUNTIFS($B$2:$B$61,B5,$A$2:$A$61,"&gt;"&amp;A5)=0,COUNTIFS(B6:$B$62,B5,A6:$A$62,A5)=0))</f>
        <v>0</v>
      </c>
    </row>
    <row r="6" spans="1:5" x14ac:dyDescent="0.25">
      <c r="A6" s="3">
        <v>46204</v>
      </c>
      <c r="B6" t="s">
        <v>18</v>
      </c>
      <c r="C6" s="2">
        <v>2950</v>
      </c>
      <c r="E6" t="b">
        <f>IF(OR(ISBLANK(A6),ISBLANK(B6),ISBLANK(C6)),FALSE,AND(COUNTIFS($B$2:$B$61,B6,$A$2:$A$61,"&gt;"&amp;A6)=0,COUNTIFS(B7:$B$62,B6,A7:$A$62,A6)=0))</f>
        <v>0</v>
      </c>
    </row>
    <row r="7" spans="1:5" x14ac:dyDescent="0.25">
      <c r="A7" s="3">
        <v>46208</v>
      </c>
      <c r="B7" t="s">
        <v>21</v>
      </c>
      <c r="C7" s="2">
        <v>5</v>
      </c>
      <c r="E7" t="b">
        <f>IF(OR(ISBLANK(A7),ISBLANK(B7),ISBLANK(C7)),FALSE,AND(COUNTIFS($B$2:$B$61,B7,$A$2:$A$61,"&gt;"&amp;A7)=0,COUNTIFS(B8:$B$62,B7,A8:$A$62,A7)=0))</f>
        <v>0</v>
      </c>
    </row>
    <row r="8" spans="1:5" x14ac:dyDescent="0.25">
      <c r="A8" s="3">
        <v>46235</v>
      </c>
      <c r="B8" t="s">
        <v>14</v>
      </c>
      <c r="C8" s="2">
        <v>3100</v>
      </c>
      <c r="E8" t="b">
        <f>IF(OR(ISBLANK(A8),ISBLANK(B8),ISBLANK(C8)),FALSE,AND(COUNTIFS($B$2:$B$61,B8,$A$2:$A$61,"&gt;"&amp;A8)=0,COUNTIFS(B9:$B$62,B8,A9:$A$62,A8)=0))</f>
        <v>0</v>
      </c>
    </row>
    <row r="9" spans="1:5" x14ac:dyDescent="0.25">
      <c r="A9" s="3">
        <v>46264</v>
      </c>
      <c r="B9" t="s">
        <v>21</v>
      </c>
      <c r="C9" s="2">
        <v>7</v>
      </c>
      <c r="E9" t="b">
        <f>IF(OR(ISBLANK(A9),ISBLANK(B9),ISBLANK(C9)),FALSE,AND(COUNTIFS($B$2:$B$61,B9,$A$2:$A$61,"&gt;"&amp;A9)=0,COUNTIFS(B10:$B$62,B9,A10:$A$62,A9)=0))</f>
        <v>0</v>
      </c>
    </row>
    <row r="10" spans="1:5" x14ac:dyDescent="0.25">
      <c r="A10" s="3">
        <v>46266</v>
      </c>
      <c r="B10" t="s">
        <v>25</v>
      </c>
      <c r="C10" s="2">
        <v>189</v>
      </c>
      <c r="E10" t="b">
        <f>IF(OR(ISBLANK(A10),ISBLANK(B10),ISBLANK(C10)),FALSE,AND(COUNTIFS($B$2:$B$61,B10,$A$2:$A$61,"&gt;"&amp;A10)=0,COUNTIFS(B11:$B$62,B10,A11:$A$62,A10)=0))</f>
        <v>0</v>
      </c>
    </row>
    <row r="11" spans="1:5" x14ac:dyDescent="0.25">
      <c r="A11" s="3">
        <v>46285</v>
      </c>
      <c r="B11" t="s">
        <v>39</v>
      </c>
      <c r="C11" s="2">
        <v>1</v>
      </c>
      <c r="D11" t="s">
        <v>73</v>
      </c>
      <c r="E11" t="b">
        <f>IF(OR(ISBLANK(A11),ISBLANK(B11),ISBLANK(C11)),FALSE,AND(COUNTIFS($B$2:$B$61,B11,$A$2:$A$61,"&gt;"&amp;A11)=0,COUNTIFS(B12:$B$62,B11,A12:$A$62,A11)=0))</f>
        <v>0</v>
      </c>
    </row>
    <row r="12" spans="1:5" x14ac:dyDescent="0.25">
      <c r="A12" s="3">
        <v>46295</v>
      </c>
      <c r="B12" t="s">
        <v>32</v>
      </c>
      <c r="C12" s="2">
        <v>3</v>
      </c>
      <c r="E12" t="b">
        <f>IF(OR(ISBLANK(A12),ISBLANK(B12),ISBLANK(C12)),FALSE,AND(COUNTIFS($B$2:$B$61,B12,$A$2:$A$61,"&gt;"&amp;A12)=0,COUNTIFS(B13:$B$62,B12,A13:$A$62,A12)=0))</f>
        <v>0</v>
      </c>
    </row>
    <row r="13" spans="1:5" x14ac:dyDescent="0.25">
      <c r="A13" s="3">
        <v>46296</v>
      </c>
      <c r="B13" t="s">
        <v>14</v>
      </c>
      <c r="C13" s="2">
        <v>2250</v>
      </c>
      <c r="E13" t="b">
        <f>IF(OR(ISBLANK(A13),ISBLANK(B13),ISBLANK(C13)),FALSE,AND(COUNTIFS($B$2:$B$61,B13,$A$2:$A$61,"&gt;"&amp;A13)=0,COUNTIFS(B14:$B$62,B13,A14:$A$62,A13)=0))</f>
        <v>0</v>
      </c>
    </row>
    <row r="14" spans="1:5" x14ac:dyDescent="0.25">
      <c r="A14" s="3">
        <v>46296</v>
      </c>
      <c r="B14" t="s">
        <v>18</v>
      </c>
      <c r="C14" s="2">
        <v>4100</v>
      </c>
      <c r="E14" t="b">
        <f>IF(OR(ISBLANK(A14),ISBLANK(B14),ISBLANK(C14)),FALSE,AND(COUNTIFS($B$2:$B$61,B14,$A$2:$A$61,"&gt;"&amp;A14)=0,COUNTIFS(B15:$B$62,B14,A15:$A$62,A14)=0))</f>
        <v>0</v>
      </c>
    </row>
    <row r="15" spans="1:5" x14ac:dyDescent="0.25">
      <c r="A15" s="3">
        <v>46296</v>
      </c>
      <c r="B15" t="s">
        <v>25</v>
      </c>
      <c r="C15" s="2">
        <v>186</v>
      </c>
      <c r="E15" t="b">
        <f>IF(OR(ISBLANK(A15),ISBLANK(B15),ISBLANK(C15)),FALSE,AND(COUNTIFS($B$2:$B$61,B15,$A$2:$A$61,"&gt;"&amp;A15)=0,COUNTIFS(B16:$B$62,B15,A16:$A$62,A15)=0))</f>
        <v>0</v>
      </c>
    </row>
    <row r="16" spans="1:5" x14ac:dyDescent="0.25">
      <c r="A16" s="3">
        <v>46310</v>
      </c>
      <c r="B16" t="s">
        <v>36</v>
      </c>
      <c r="C16" s="2">
        <v>60</v>
      </c>
      <c r="E16" t="b">
        <f>IF(OR(ISBLANK(A16),ISBLANK(B16),ISBLANK(C16)),FALSE,AND(COUNTIFS($B$2:$B$61,B16,$A$2:$A$61,"&gt;"&amp;A16)=0,COUNTIFS(B17:$B$62,B16,A17:$A$62,A16)=0))</f>
        <v>0</v>
      </c>
    </row>
    <row r="17" spans="1:5" x14ac:dyDescent="0.25">
      <c r="A17" s="3">
        <v>46320</v>
      </c>
      <c r="B17" t="s">
        <v>21</v>
      </c>
      <c r="C17" s="2">
        <v>9</v>
      </c>
      <c r="D17" t="s">
        <v>74</v>
      </c>
      <c r="E17" t="b">
        <f>IF(OR(ISBLANK(A17),ISBLANK(B17),ISBLANK(C17)),FALSE,AND(COUNTIFS($B$2:$B$61,B17,$A$2:$A$61,"&gt;"&amp;A17)=0,COUNTIFS(B18:$B$62,B17,A18:$A$62,A17)=0))</f>
        <v>1</v>
      </c>
    </row>
    <row r="18" spans="1:5" x14ac:dyDescent="0.25">
      <c r="A18" s="3">
        <v>46321</v>
      </c>
      <c r="B18" t="s">
        <v>39</v>
      </c>
      <c r="C18" s="2">
        <v>2</v>
      </c>
      <c r="D18" t="s">
        <v>75</v>
      </c>
      <c r="E18" t="b">
        <f>IF(OR(ISBLANK(A18),ISBLANK(B18),ISBLANK(C18)),FALSE,AND(COUNTIFS($B$2:$B$61,B18,$A$2:$A$61,"&gt;"&amp;A18)=0,COUNTIFS(B19:$B$62,B18,A19:$A$62,A18)=0))</f>
        <v>1</v>
      </c>
    </row>
    <row r="19" spans="1:5" x14ac:dyDescent="0.25">
      <c r="A19" s="3">
        <v>46326</v>
      </c>
      <c r="B19" t="s">
        <v>28</v>
      </c>
      <c r="C19" s="2">
        <v>17</v>
      </c>
      <c r="E19" t="b">
        <f>IF(OR(ISBLANK(A19),ISBLANK(B19),ISBLANK(C19)),FALSE,AND(COUNTIFS($B$2:$B$61,B19,$A$2:$A$61,"&gt;"&amp;A19)=0,COUNTIFS(B20:$B$62,B19,A20:$A$62,A19)=0))</f>
        <v>1</v>
      </c>
    </row>
    <row r="20" spans="1:5" x14ac:dyDescent="0.25">
      <c r="A20" s="3">
        <v>46326</v>
      </c>
      <c r="B20" t="s">
        <v>32</v>
      </c>
      <c r="C20" s="2">
        <v>5</v>
      </c>
      <c r="D20" t="s">
        <v>76</v>
      </c>
      <c r="E20" t="b">
        <f>IF(OR(ISBLANK(A20),ISBLANK(B20),ISBLANK(C20)),FALSE,AND(COUNTIFS($B$2:$B$61,B20,$A$2:$A$61,"&gt;"&amp;A20)=0,COUNTIFS(B21:$B$62,B20,A21:$A$62,A20)=0))</f>
        <v>1</v>
      </c>
    </row>
    <row r="21" spans="1:5" x14ac:dyDescent="0.25">
      <c r="A21" s="3">
        <v>46327</v>
      </c>
      <c r="B21" t="s">
        <v>14</v>
      </c>
      <c r="C21" s="2">
        <v>1800</v>
      </c>
      <c r="D21" t="s">
        <v>77</v>
      </c>
      <c r="E21" t="b">
        <f>IF(OR(ISBLANK(A21),ISBLANK(B21),ISBLANK(C21)),FALSE,AND(COUNTIFS($B$2:$B$61,B21,$A$2:$A$61,"&gt;"&amp;A21)=0,COUNTIFS(B22:$B$62,B21,A22:$A$62,A21)=0))</f>
        <v>1</v>
      </c>
    </row>
    <row r="22" spans="1:5" x14ac:dyDescent="0.25">
      <c r="A22" s="3">
        <v>46327</v>
      </c>
      <c r="B22" t="s">
        <v>18</v>
      </c>
      <c r="C22" s="2">
        <v>4400</v>
      </c>
      <c r="D22" t="s">
        <v>78</v>
      </c>
      <c r="E22" t="b">
        <f>IF(OR(ISBLANK(A22),ISBLANK(B22),ISBLANK(C22)),FALSE,AND(COUNTIFS($B$2:$B$61,B22,$A$2:$A$61,"&gt;"&amp;A22)=0,COUNTIFS(B23:$B$62,B22,A23:$A$62,A22)=0))</f>
        <v>1</v>
      </c>
    </row>
    <row r="23" spans="1:5" x14ac:dyDescent="0.25">
      <c r="A23" s="3">
        <v>46327</v>
      </c>
      <c r="B23" t="s">
        <v>25</v>
      </c>
      <c r="C23" s="2">
        <v>185</v>
      </c>
      <c r="D23" t="s">
        <v>79</v>
      </c>
      <c r="E23" t="b">
        <f>IF(OR(ISBLANK(A23),ISBLANK(B23),ISBLANK(C23)),FALSE,AND(COUNTIFS($B$2:$B$61,B23,$A$2:$A$61,"&gt;"&amp;A23)=0,COUNTIFS(B24:$B$62,B23,A24:$A$62,A23)=0))</f>
        <v>1</v>
      </c>
    </row>
    <row r="24" spans="1:5" x14ac:dyDescent="0.25">
      <c r="A24" s="3">
        <v>46327</v>
      </c>
      <c r="B24" t="s">
        <v>36</v>
      </c>
      <c r="C24" s="2">
        <v>95</v>
      </c>
      <c r="E24" t="b">
        <f>IF(OR(ISBLANK(A24),ISBLANK(B24),ISBLANK(C24)),FALSE,AND(COUNTIFS($B$2:$B$61,B24,$A$2:$A$61,"&gt;"&amp;A24)=0,COUNTIFS(B25:$B$62,B24,A25:$A$62,A24)=0))</f>
        <v>1</v>
      </c>
    </row>
    <row r="25" spans="1:5" x14ac:dyDescent="0.25">
      <c r="A25" s="3"/>
      <c r="C25" s="2"/>
      <c r="E25" t="b">
        <f>IF(OR(ISBLANK(A25),ISBLANK(B25),ISBLANK(C25)),FALSE,AND(COUNTIFS($B$2:$B$61,B25,$A$2:$A$61,"&gt;"&amp;A25)=0,COUNTIFS(B26:$B$62,B25,A26:$A$62,A25)=0))</f>
        <v>0</v>
      </c>
    </row>
    <row r="26" spans="1:5" x14ac:dyDescent="0.25">
      <c r="A26" s="3"/>
      <c r="C26" s="2"/>
      <c r="E26" t="b">
        <f>IF(OR(ISBLANK(A26),ISBLANK(B26),ISBLANK(C26)),FALSE,AND(COUNTIFS($B$2:$B$61,B26,$A$2:$A$61,"&gt;"&amp;A26)=0,COUNTIFS(B27:$B$62,B26,A27:$A$62,A26)=0))</f>
        <v>0</v>
      </c>
    </row>
    <row r="27" spans="1:5" x14ac:dyDescent="0.25">
      <c r="A27" s="3"/>
      <c r="C27" s="2"/>
      <c r="E27" t="b">
        <f>IF(OR(ISBLANK(A27),ISBLANK(B27),ISBLANK(C27)),FALSE,AND(COUNTIFS($B$2:$B$61,B27,$A$2:$A$61,"&gt;"&amp;A27)=0,COUNTIFS(B28:$B$62,B27,A28:$A$62,A27)=0))</f>
        <v>0</v>
      </c>
    </row>
    <row r="28" spans="1:5" x14ac:dyDescent="0.25">
      <c r="A28" s="3"/>
      <c r="C28" s="2"/>
      <c r="E28" t="b">
        <f>IF(OR(ISBLANK(A28),ISBLANK(B28),ISBLANK(C28)),FALSE,AND(COUNTIFS($B$2:$B$61,B28,$A$2:$A$61,"&gt;"&amp;A28)=0,COUNTIFS(B29:$B$62,B28,A29:$A$62,A28)=0))</f>
        <v>0</v>
      </c>
    </row>
    <row r="29" spans="1:5" x14ac:dyDescent="0.25">
      <c r="A29" s="3"/>
      <c r="C29" s="2"/>
      <c r="E29" t="b">
        <f>IF(OR(ISBLANK(A29),ISBLANK(B29),ISBLANK(C29)),FALSE,AND(COUNTIFS($B$2:$B$61,B29,$A$2:$A$61,"&gt;"&amp;A29)=0,COUNTIFS(B30:$B$62,B29,A30:$A$62,A29)=0))</f>
        <v>0</v>
      </c>
    </row>
    <row r="30" spans="1:5" x14ac:dyDescent="0.25">
      <c r="A30" s="3"/>
      <c r="C30" s="2"/>
      <c r="E30" t="b">
        <f>IF(OR(ISBLANK(A30),ISBLANK(B30),ISBLANK(C30)),FALSE,AND(COUNTIFS($B$2:$B$61,B30,$A$2:$A$61,"&gt;"&amp;A30)=0,COUNTIFS(B31:$B$62,B30,A31:$A$62,A30)=0))</f>
        <v>0</v>
      </c>
    </row>
    <row r="31" spans="1:5" x14ac:dyDescent="0.25">
      <c r="A31" s="3"/>
      <c r="C31" s="2"/>
      <c r="E31" t="b">
        <f>IF(OR(ISBLANK(A31),ISBLANK(B31),ISBLANK(C31)),FALSE,AND(COUNTIFS($B$2:$B$61,B31,$A$2:$A$61,"&gt;"&amp;A31)=0,COUNTIFS(B32:$B$62,B31,A32:$A$62,A31)=0))</f>
        <v>0</v>
      </c>
    </row>
    <row r="32" spans="1:5" x14ac:dyDescent="0.25">
      <c r="A32" s="3"/>
      <c r="C32" s="2"/>
      <c r="E32" t="b">
        <f>IF(OR(ISBLANK(A32),ISBLANK(B32),ISBLANK(C32)),FALSE,AND(COUNTIFS($B$2:$B$61,B32,$A$2:$A$61,"&gt;"&amp;A32)=0,COUNTIFS(B33:$B$62,B32,A33:$A$62,A32)=0))</f>
        <v>0</v>
      </c>
    </row>
    <row r="33" spans="1:5" x14ac:dyDescent="0.25">
      <c r="A33" s="3"/>
      <c r="C33" s="2"/>
      <c r="E33" t="b">
        <f>IF(OR(ISBLANK(A33),ISBLANK(B33),ISBLANK(C33)),FALSE,AND(COUNTIFS($B$2:$B$61,B33,$A$2:$A$61,"&gt;"&amp;A33)=0,COUNTIFS(B34:$B$62,B33,A34:$A$62,A33)=0))</f>
        <v>0</v>
      </c>
    </row>
    <row r="34" spans="1:5" x14ac:dyDescent="0.25">
      <c r="A34" s="3"/>
      <c r="C34" s="2"/>
      <c r="E34" t="b">
        <f>IF(OR(ISBLANK(A34),ISBLANK(B34),ISBLANK(C34)),FALSE,AND(COUNTIFS($B$2:$B$61,B34,$A$2:$A$61,"&gt;"&amp;A34)=0,COUNTIFS(B35:$B$62,B34,A35:$A$62,A34)=0))</f>
        <v>0</v>
      </c>
    </row>
    <row r="35" spans="1:5" x14ac:dyDescent="0.25">
      <c r="A35" s="3"/>
      <c r="C35" s="2"/>
      <c r="E35" t="b">
        <f>IF(OR(ISBLANK(A35),ISBLANK(B35),ISBLANK(C35)),FALSE,AND(COUNTIFS($B$2:$B$61,B35,$A$2:$A$61,"&gt;"&amp;A35)=0,COUNTIFS(B36:$B$62,B35,A36:$A$62,A35)=0))</f>
        <v>0</v>
      </c>
    </row>
    <row r="36" spans="1:5" x14ac:dyDescent="0.25">
      <c r="A36" s="3"/>
      <c r="C36" s="2"/>
      <c r="E36" t="b">
        <f>IF(OR(ISBLANK(A36),ISBLANK(B36),ISBLANK(C36)),FALSE,AND(COUNTIFS($B$2:$B$61,B36,$A$2:$A$61,"&gt;"&amp;A36)=0,COUNTIFS(B37:$B$62,B36,A37:$A$62,A36)=0))</f>
        <v>0</v>
      </c>
    </row>
    <row r="37" spans="1:5" x14ac:dyDescent="0.25">
      <c r="A37" s="3"/>
      <c r="C37" s="2"/>
      <c r="E37" t="b">
        <f>IF(OR(ISBLANK(A37),ISBLANK(B37),ISBLANK(C37)),FALSE,AND(COUNTIFS($B$2:$B$61,B37,$A$2:$A$61,"&gt;"&amp;A37)=0,COUNTIFS(B38:$B$62,B37,A38:$A$62,A37)=0))</f>
        <v>0</v>
      </c>
    </row>
    <row r="38" spans="1:5" x14ac:dyDescent="0.25">
      <c r="A38" s="3"/>
      <c r="C38" s="2"/>
      <c r="E38" t="b">
        <f>IF(OR(ISBLANK(A38),ISBLANK(B38),ISBLANK(C38)),FALSE,AND(COUNTIFS($B$2:$B$61,B38,$A$2:$A$61,"&gt;"&amp;A38)=0,COUNTIFS(B39:$B$62,B38,A39:$A$62,A38)=0))</f>
        <v>0</v>
      </c>
    </row>
    <row r="39" spans="1:5" x14ac:dyDescent="0.25">
      <c r="A39" s="3"/>
      <c r="C39" s="2"/>
      <c r="E39" t="b">
        <f>IF(OR(ISBLANK(A39),ISBLANK(B39),ISBLANK(C39)),FALSE,AND(COUNTIFS($B$2:$B$61,B39,$A$2:$A$61,"&gt;"&amp;A39)=0,COUNTIFS(B40:$B$62,B39,A40:$A$62,A39)=0))</f>
        <v>0</v>
      </c>
    </row>
    <row r="40" spans="1:5" x14ac:dyDescent="0.25">
      <c r="A40" s="3"/>
      <c r="C40" s="2"/>
      <c r="E40" t="b">
        <f>IF(OR(ISBLANK(A40),ISBLANK(B40),ISBLANK(C40)),FALSE,AND(COUNTIFS($B$2:$B$61,B40,$A$2:$A$61,"&gt;"&amp;A40)=0,COUNTIFS(B41:$B$62,B40,A41:$A$62,A40)=0))</f>
        <v>0</v>
      </c>
    </row>
    <row r="41" spans="1:5" x14ac:dyDescent="0.25">
      <c r="A41" s="3"/>
      <c r="C41" s="2"/>
      <c r="E41" t="b">
        <f>IF(OR(ISBLANK(A41),ISBLANK(B41),ISBLANK(C41)),FALSE,AND(COUNTIFS($B$2:$B$61,B41,$A$2:$A$61,"&gt;"&amp;A41)=0,COUNTIFS(B42:$B$62,B41,A42:$A$62,A41)=0))</f>
        <v>0</v>
      </c>
    </row>
    <row r="42" spans="1:5" x14ac:dyDescent="0.25">
      <c r="A42" s="3"/>
      <c r="C42" s="2"/>
      <c r="E42" t="b">
        <f>IF(OR(ISBLANK(A42),ISBLANK(B42),ISBLANK(C42)),FALSE,AND(COUNTIFS($B$2:$B$61,B42,$A$2:$A$61,"&gt;"&amp;A42)=0,COUNTIFS(B43:$B$62,B42,A43:$A$62,A42)=0))</f>
        <v>0</v>
      </c>
    </row>
    <row r="43" spans="1:5" x14ac:dyDescent="0.25">
      <c r="A43" s="3"/>
      <c r="C43" s="2"/>
      <c r="E43" t="b">
        <f>IF(OR(ISBLANK(A43),ISBLANK(B43),ISBLANK(C43)),FALSE,AND(COUNTIFS($B$2:$B$61,B43,$A$2:$A$61,"&gt;"&amp;A43)=0,COUNTIFS(B44:$B$62,B43,A44:$A$62,A43)=0))</f>
        <v>0</v>
      </c>
    </row>
    <row r="44" spans="1:5" x14ac:dyDescent="0.25">
      <c r="A44" s="3"/>
      <c r="C44" s="2"/>
      <c r="E44" t="b">
        <f>IF(OR(ISBLANK(A44),ISBLANK(B44),ISBLANK(C44)),FALSE,AND(COUNTIFS($B$2:$B$61,B44,$A$2:$A$61,"&gt;"&amp;A44)=0,COUNTIFS(B45:$B$62,B44,A45:$A$62,A44)=0))</f>
        <v>0</v>
      </c>
    </row>
    <row r="45" spans="1:5" x14ac:dyDescent="0.25">
      <c r="A45" s="3"/>
      <c r="C45" s="2"/>
      <c r="E45" t="b">
        <f>IF(OR(ISBLANK(A45),ISBLANK(B45),ISBLANK(C45)),FALSE,AND(COUNTIFS($B$2:$B$61,B45,$A$2:$A$61,"&gt;"&amp;A45)=0,COUNTIFS(B46:$B$62,B45,A46:$A$62,A45)=0))</f>
        <v>0</v>
      </c>
    </row>
    <row r="46" spans="1:5" x14ac:dyDescent="0.25">
      <c r="A46" s="3"/>
      <c r="C46" s="2"/>
      <c r="E46" t="b">
        <f>IF(OR(ISBLANK(A46),ISBLANK(B46),ISBLANK(C46)),FALSE,AND(COUNTIFS($B$2:$B$61,B46,$A$2:$A$61,"&gt;"&amp;A46)=0,COUNTIFS(B47:$B$62,B46,A47:$A$62,A46)=0))</f>
        <v>0</v>
      </c>
    </row>
    <row r="47" spans="1:5" x14ac:dyDescent="0.25">
      <c r="A47" s="3"/>
      <c r="C47" s="2"/>
      <c r="E47" t="b">
        <f>IF(OR(ISBLANK(A47),ISBLANK(B47),ISBLANK(C47)),FALSE,AND(COUNTIFS($B$2:$B$61,B47,$A$2:$A$61,"&gt;"&amp;A47)=0,COUNTIFS(B48:$B$62,B47,A48:$A$62,A47)=0))</f>
        <v>0</v>
      </c>
    </row>
    <row r="48" spans="1:5" x14ac:dyDescent="0.25">
      <c r="A48" s="3"/>
      <c r="C48" s="2"/>
      <c r="E48" t="b">
        <f>IF(OR(ISBLANK(A48),ISBLANK(B48),ISBLANK(C48)),FALSE,AND(COUNTIFS($B$2:$B$61,B48,$A$2:$A$61,"&gt;"&amp;A48)=0,COUNTIFS(B49:$B$62,B48,A49:$A$62,A48)=0))</f>
        <v>0</v>
      </c>
    </row>
    <row r="49" spans="1:5" x14ac:dyDescent="0.25">
      <c r="A49" s="3"/>
      <c r="C49" s="2"/>
      <c r="E49" t="b">
        <f>IF(OR(ISBLANK(A49),ISBLANK(B49),ISBLANK(C49)),FALSE,AND(COUNTIFS($B$2:$B$61,B49,$A$2:$A$61,"&gt;"&amp;A49)=0,COUNTIFS(B50:$B$62,B49,A50:$A$62,A49)=0))</f>
        <v>0</v>
      </c>
    </row>
    <row r="50" spans="1:5" x14ac:dyDescent="0.25">
      <c r="A50" s="3"/>
      <c r="C50" s="2"/>
      <c r="E50" t="b">
        <f>IF(OR(ISBLANK(A50),ISBLANK(B50),ISBLANK(C50)),FALSE,AND(COUNTIFS($B$2:$B$61,B50,$A$2:$A$61,"&gt;"&amp;A50)=0,COUNTIFS(B51:$B$62,B50,A51:$A$62,A50)=0))</f>
        <v>0</v>
      </c>
    </row>
    <row r="51" spans="1:5" x14ac:dyDescent="0.25">
      <c r="A51" s="3"/>
      <c r="C51" s="2"/>
      <c r="E51" t="b">
        <f>IF(OR(ISBLANK(A51),ISBLANK(B51),ISBLANK(C51)),FALSE,AND(COUNTIFS($B$2:$B$61,B51,$A$2:$A$61,"&gt;"&amp;A51)=0,COUNTIFS(B52:$B$62,B51,A52:$A$62,A51)=0))</f>
        <v>0</v>
      </c>
    </row>
    <row r="52" spans="1:5" x14ac:dyDescent="0.25">
      <c r="A52" s="3"/>
      <c r="C52" s="2"/>
      <c r="E52" t="b">
        <f>IF(OR(ISBLANK(A52),ISBLANK(B52),ISBLANK(C52)),FALSE,AND(COUNTIFS($B$2:$B$61,B52,$A$2:$A$61,"&gt;"&amp;A52)=0,COUNTIFS(B53:$B$62,B52,A53:$A$62,A52)=0))</f>
        <v>0</v>
      </c>
    </row>
    <row r="53" spans="1:5" x14ac:dyDescent="0.25">
      <c r="A53" s="3"/>
      <c r="C53" s="2"/>
      <c r="E53" t="b">
        <f>IF(OR(ISBLANK(A53),ISBLANK(B53),ISBLANK(C53)),FALSE,AND(COUNTIFS($B$2:$B$61,B53,$A$2:$A$61,"&gt;"&amp;A53)=0,COUNTIFS(B54:$B$62,B53,A54:$A$62,A53)=0))</f>
        <v>0</v>
      </c>
    </row>
    <row r="54" spans="1:5" x14ac:dyDescent="0.25">
      <c r="A54" s="3"/>
      <c r="C54" s="2"/>
      <c r="E54" t="b">
        <f>IF(OR(ISBLANK(A54),ISBLANK(B54),ISBLANK(C54)),FALSE,AND(COUNTIFS($B$2:$B$61,B54,$A$2:$A$61,"&gt;"&amp;A54)=0,COUNTIFS(B55:$B$62,B54,A55:$A$62,A54)=0))</f>
        <v>0</v>
      </c>
    </row>
    <row r="55" spans="1:5" x14ac:dyDescent="0.25">
      <c r="A55" s="3"/>
      <c r="C55" s="2"/>
      <c r="E55" t="b">
        <f>IF(OR(ISBLANK(A55),ISBLANK(B55),ISBLANK(C55)),FALSE,AND(COUNTIFS($B$2:$B$61,B55,$A$2:$A$61,"&gt;"&amp;A55)=0,COUNTIFS(B56:$B$62,B55,A56:$A$62,A55)=0))</f>
        <v>0</v>
      </c>
    </row>
    <row r="56" spans="1:5" x14ac:dyDescent="0.25">
      <c r="A56" s="3"/>
      <c r="C56" s="2"/>
      <c r="E56" t="b">
        <f>IF(OR(ISBLANK(A56),ISBLANK(B56),ISBLANK(C56)),FALSE,AND(COUNTIFS($B$2:$B$61,B56,$A$2:$A$61,"&gt;"&amp;A56)=0,COUNTIFS(B57:$B$62,B56,A57:$A$62,A56)=0))</f>
        <v>0</v>
      </c>
    </row>
    <row r="57" spans="1:5" x14ac:dyDescent="0.25">
      <c r="A57" s="3"/>
      <c r="C57" s="2"/>
      <c r="E57" t="b">
        <f>IF(OR(ISBLANK(A57),ISBLANK(B57),ISBLANK(C57)),FALSE,AND(COUNTIFS($B$2:$B$61,B57,$A$2:$A$61,"&gt;"&amp;A57)=0,COUNTIFS(B58:$B$62,B57,A58:$A$62,A57)=0))</f>
        <v>0</v>
      </c>
    </row>
    <row r="58" spans="1:5" x14ac:dyDescent="0.25">
      <c r="A58" s="3"/>
      <c r="C58" s="2"/>
      <c r="E58" t="b">
        <f>IF(OR(ISBLANK(A58),ISBLANK(B58),ISBLANK(C58)),FALSE,AND(COUNTIFS($B$2:$B$61,B58,$A$2:$A$61,"&gt;"&amp;A58)=0,COUNTIFS(B59:$B$62,B58,A59:$A$62,A58)=0))</f>
        <v>0</v>
      </c>
    </row>
    <row r="59" spans="1:5" x14ac:dyDescent="0.25">
      <c r="A59" s="3"/>
      <c r="C59" s="2"/>
      <c r="E59" t="b">
        <f>IF(OR(ISBLANK(A59),ISBLANK(B59),ISBLANK(C59)),FALSE,AND(COUNTIFS($B$2:$B$61,B59,$A$2:$A$61,"&gt;"&amp;A59)=0,COUNTIFS(B60:$B$62,B59,A60:$A$62,A59)=0))</f>
        <v>0</v>
      </c>
    </row>
    <row r="60" spans="1:5" x14ac:dyDescent="0.25">
      <c r="A60" s="3"/>
      <c r="C60" s="2"/>
      <c r="E60" t="b">
        <f>IF(OR(ISBLANK(A60),ISBLANK(B60),ISBLANK(C60)),FALSE,AND(COUNTIFS($B$2:$B$61,B60,$A$2:$A$61,"&gt;"&amp;A60)=0,COUNTIFS(B61:$B$62,B60,A61:$A$62,A60)=0))</f>
        <v>0</v>
      </c>
    </row>
    <row r="61" spans="1:5" x14ac:dyDescent="0.25">
      <c r="A61" s="3"/>
      <c r="C61" s="2"/>
      <c r="E61" t="b">
        <f>IF(OR(ISBLANK(A61),ISBLANK(B61),ISBLANK(C61)),FALSE,AND(COUNTIFS($B$2:$B$61,B61,$A$2:$A$61,"&gt;"&amp;A61)=0,COUNTIFS(B62:$B$62,B61,A62:$A$62,A61)=0))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2" customWidth="1"/>
  </cols>
  <sheetData>
    <row r="1" spans="1:2" s="1" customFormat="1" x14ac:dyDescent="0.25">
      <c r="A1" s="1" t="s">
        <v>80</v>
      </c>
      <c r="B1" s="1" t="s">
        <v>69</v>
      </c>
    </row>
    <row r="2" spans="1:2" x14ac:dyDescent="0.25">
      <c r="A2" t="s">
        <v>81</v>
      </c>
      <c r="B2" s="3">
        <f>DATE(2026,11,4)</f>
        <v>46330</v>
      </c>
    </row>
    <row r="3" spans="1:2" x14ac:dyDescent="0.25">
      <c r="A3" t="s">
        <v>82</v>
      </c>
      <c r="B3" s="2">
        <f>COUNTA(Goals!$A$2:$A$21)</f>
        <v>9</v>
      </c>
    </row>
    <row r="4" spans="1:2" x14ac:dyDescent="0.25">
      <c r="A4" t="s">
        <v>48</v>
      </c>
      <c r="B4" s="2">
        <f>COUNTIFS(Goals!$M$2:$M$21,"Done")</f>
        <v>1</v>
      </c>
    </row>
    <row r="5" spans="1:2" x14ac:dyDescent="0.25">
      <c r="A5" t="s">
        <v>83</v>
      </c>
      <c r="B5" s="2">
        <f>COUNTIFS(Goals!$M$2:$M$21,"On track")</f>
        <v>4</v>
      </c>
    </row>
    <row r="6" spans="1:2" x14ac:dyDescent="0.25">
      <c r="A6" t="s">
        <v>84</v>
      </c>
      <c r="B6" s="2">
        <f>COUNTIFS(Goals!$M$2:$M$21,"Behind")</f>
        <v>3</v>
      </c>
    </row>
    <row r="7" spans="1:2" x14ac:dyDescent="0.25">
      <c r="A7" t="s">
        <v>85</v>
      </c>
      <c r="B7" s="2">
        <f>COUNTIFS(Goals!$M$2:$M$21,"Overdue")</f>
        <v>0</v>
      </c>
    </row>
    <row r="8" spans="1:2" x14ac:dyDescent="0.25">
      <c r="A8" t="s">
        <v>86</v>
      </c>
      <c r="B8" s="2">
        <f>COUNTIFS(Goals!$M$2:$M$21,"Not started")</f>
        <v>1</v>
      </c>
    </row>
    <row r="9" spans="1:2" x14ac:dyDescent="0.25">
      <c r="A9" t="s">
        <v>87</v>
      </c>
      <c r="B9" s="4">
        <f>IF(COUNTIFS(Goals!$I$2:$I$21,"&gt;=0")=0,0,SUMIF(Goals!$I$2:$I$21,"&gt;=0")/COUNTIFS(Goals!$I$2:$I$21,"&gt;=0"))</f>
        <v>0.5649125573079581</v>
      </c>
    </row>
    <row r="10" spans="1:2" x14ac:dyDescent="0.25">
      <c r="A10" t="s">
        <v>88</v>
      </c>
      <c r="B10" t="str">
        <f>COUNTIFS(Milestones!$D$2:$D$41,TRUE)&amp;" of "&amp;COUNTA(Milestones!$B$2:$B$41)</f>
        <v>8 of 19</v>
      </c>
    </row>
    <row r="11" spans="1:2" x14ac:dyDescent="0.25">
      <c r="A11" t="s">
        <v>89</v>
      </c>
      <c r="B11" s="2">
        <f>COUNTIFS(Milestones!$E$2:$E$41,"Overdue")</f>
        <v>2</v>
      </c>
    </row>
    <row r="12" spans="1:2" x14ac:dyDescent="0.25">
      <c r="A12" t="s">
        <v>90</v>
      </c>
      <c r="B12" s="2">
        <f>COUNTIFS(Milestones!$E$2:$E$41,"Due soon")</f>
        <v>1</v>
      </c>
    </row>
    <row r="13" spans="1:2" x14ac:dyDescent="0.25">
      <c r="A13" t="s">
        <v>91</v>
      </c>
      <c r="B13" s="2">
        <f>COUNTIFS('Progress Log'!$A$2:$A$61,"&gt;"&amp;(B2-30),'Progress Log'!$A$2:$A$61,"&lt;="&amp;B2)</f>
        <v>9</v>
      </c>
    </row>
    <row r="14" spans="1:2" x14ac:dyDescent="0.25">
      <c r="A14" t="s">
        <v>92</v>
      </c>
      <c r="B14" s="4">
        <f>IF(COUNTIFS(Goals!$B$2:$B$21,"Money",Goals!$I$2:$I$21,"&gt;=0")=0,"",SUMIFS(Goals!$I$2:$I$21,Goals!$B$2:$B$21,"Money")/COUNTIFS(Goals!$B$2:$B$21,"Money",Goals!$I$2:$I$21,"&gt;=0"))</f>
        <v>0.7834101382488479</v>
      </c>
    </row>
    <row r="15" spans="1:2" x14ac:dyDescent="0.25">
      <c r="A15" t="s">
        <v>93</v>
      </c>
      <c r="B15" s="4">
        <f>IF(COUNTIFS(Goals!$B$2:$B$21,"Health",Goals!$I$2:$I$21,"&gt;=0")=0,"",SUMIFS(Goals!$I$2:$I$21,Goals!$B$2:$B$21,"Health")/COUNTIFS(Goals!$B$2:$B$21,"Health",Goals!$I$2:$I$21,"&gt;=0"))</f>
        <v>0.5303630363036304</v>
      </c>
    </row>
    <row r="16" spans="1:2" x14ac:dyDescent="0.25">
      <c r="A16" t="s">
        <v>94</v>
      </c>
      <c r="B16" s="4">
        <f>IF(COUNTIFS(Goals!$B$2:$B$21,"Learning",Goals!$I$2:$I$21,"&gt;=0")=0,"",SUMIFS(Goals!$I$2:$I$21,Goals!$B$2:$B$21,"Learning")/COUNTIFS(Goals!$B$2:$B$21,"Learning",Goals!$I$2:$I$21,"&gt;=0"))</f>
        <v>0.52</v>
      </c>
    </row>
    <row r="17" spans="1:2" x14ac:dyDescent="0.25">
      <c r="A17" t="s">
        <v>95</v>
      </c>
      <c r="B17" s="4">
        <f>IF(COUNTIFS(Goals!$B$2:$B$21,"Career",Goals!$I$2:$I$21,"&gt;=0")=0,"",SUMIFS(Goals!$I$2:$I$21,Goals!$B$2:$B$21,"Career")/COUNTIFS(Goals!$B$2:$B$21,"Career",Goals!$I$2:$I$21,"&gt;=0"))</f>
        <v>0.4166666666666667</v>
      </c>
    </row>
    <row r="18" spans="1:2" x14ac:dyDescent="0.25">
      <c r="A18" t="s">
        <v>96</v>
      </c>
      <c r="B18" s="4">
        <f>IF(COUNTIFS(Goals!$B$2:$B$21,"Home",Goals!$I$2:$I$21,"&gt;=0")=0,"",SUMIFS(Goals!$I$2:$I$21,Goals!$B$2:$B$21,"Home")/COUNTIFS(Goals!$B$2:$B$21,"Home",Goals!$I$2:$I$21,"&gt;=0"))</f>
        <v>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Goals</vt:lpstr>
      <vt:lpstr>Milestones</vt:lpstr>
      <vt:lpstr>Progress Log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Goal Tracker</dc:title>
  <dc:subject/>
  <dc:description/>
  <cp:keywords/>
  <cp:category/>
  <cp:lastModifiedBy>Unknown</cp:lastModifiedBy>
  <dcterms:created xsi:type="dcterms:W3CDTF">2026-10-18T23:17:13Z</dcterms:created>
  <dcterms:modified xsi:type="dcterms:W3CDTF">2026-10-18T23:17:13Z</dcterms:modified>
</cp:coreProperties>
</file>