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ger" state="visible" r:id="rId4"/>
    <sheet sheetId="2" name="Profit and Loss" state="visible" r:id="rId5"/>
    <sheet sheetId="3" name="Categories" state="visible" r:id="rId6"/>
  </sheets>
  <calcPr calcId="171027"/>
</workbook>
</file>

<file path=xl/sharedStrings.xml><?xml version="1.0" encoding="utf-8"?>
<sst xmlns="http://schemas.openxmlformats.org/spreadsheetml/2006/main" count="123" uniqueCount="53">
  <si>
    <t>Date</t>
  </si>
  <si>
    <t>Description</t>
  </si>
  <si>
    <t>Category</t>
  </si>
  <si>
    <t>Type</t>
  </si>
  <si>
    <t>Amount</t>
  </si>
  <si>
    <t>Account</t>
  </si>
  <si>
    <t>Card sales, week of Jun 29</t>
  </si>
  <si>
    <t>Grooming services</t>
  </si>
  <si>
    <t>Business checking</t>
  </si>
  <si>
    <t>Shampoo and conditioner restock</t>
  </si>
  <si>
    <t>Supplies</t>
  </si>
  <si>
    <t>Business card</t>
  </si>
  <si>
    <t>Card sales, week of Jul 6</t>
  </si>
  <si>
    <t>Van fuel</t>
  </si>
  <si>
    <t>Vehicle and fuel</t>
  </si>
  <si>
    <t>Van insurance, monthly</t>
  </si>
  <si>
    <t>Insurance</t>
  </si>
  <si>
    <t>Shampoo and treats sold</t>
  </si>
  <si>
    <t>Product sales</t>
  </si>
  <si>
    <t>Booking app, monthly</t>
  </si>
  <si>
    <t>Software and subscriptions</t>
  </si>
  <si>
    <t>Card sales, two weeks</t>
  </si>
  <si>
    <t>Facebook ads</t>
  </si>
  <si>
    <t>Advertising</t>
  </si>
  <si>
    <t>New cordless clippers</t>
  </si>
  <si>
    <t>Equipment</t>
  </si>
  <si>
    <t>Phone bill, business share</t>
  </si>
  <si>
    <t>Phone and internet</t>
  </si>
  <si>
    <t>Card reader fees, July to September</t>
  </si>
  <si>
    <t>Card processing fees</t>
  </si>
  <si>
    <t>Month 1</t>
  </si>
  <si>
    <t>Month 2</t>
  </si>
  <si>
    <t>Month 3</t>
  </si>
  <si>
    <t>Quarter total</t>
  </si>
  <si>
    <t>Month</t>
  </si>
  <si>
    <t>Total income</t>
  </si>
  <si>
    <t>Total expenses</t>
  </si>
  <si>
    <t>Net profit</t>
  </si>
  <si>
    <t>Profit margin</t>
  </si>
  <si>
    <t>Check: not in a category</t>
  </si>
  <si>
    <t>What goes here</t>
  </si>
  <si>
    <t>Income</t>
  </si>
  <si>
    <t>Appointments paid by card, cash or app</t>
  </si>
  <si>
    <t>Shampoo, treats and accessories sold to clients</t>
  </si>
  <si>
    <t>Expense</t>
  </si>
  <si>
    <t>Shampoo, towels, bows, cleaning products</t>
  </si>
  <si>
    <t>Gas, oil changes and repairs for the van</t>
  </si>
  <si>
    <t>Business liability and vehicle insurance</t>
  </si>
  <si>
    <t>Online ads, flyers, business cards</t>
  </si>
  <si>
    <t>Booking app, website, accounting tools</t>
  </si>
  <si>
    <t>Clippers, dryers, tables</t>
  </si>
  <si>
    <t>Business share of your phone bill</t>
  </si>
  <si>
    <t>Fees taken by your card reader or payment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</si>
</sst>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mmmm yyyy"/>
    <numFmt numFmtId="167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34" customWidth="1"/>
    <col min="3" max="3" width="24" customWidth="1"/>
    <col min="4" max="4" width="10" customWidth="1"/>
    <col min="5" max="5" width="12" customWidth="1"/>
    <col min="6" max="6" width="18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46206</v>
      </c>
      <c r="B2" t="s">
        <v>6</v>
      </c>
      <c r="C2" t="s">
        <v>7</v>
      </c>
      <c r="D2" t="str">
        <f>IFERROR(VLOOKUP(C2,Categories!$A$2:$B$11,2,FALSE),"Unknown")</f>
        <v>Income</v>
      </c>
      <c r="E2" s="3">
        <v>1240</v>
      </c>
      <c r="F2" t="s">
        <v>8</v>
      </c>
    </row>
    <row r="3" spans="1:6" x14ac:dyDescent="0.25">
      <c r="A3" s="2">
        <v>46211</v>
      </c>
      <c r="B3" t="s">
        <v>9</v>
      </c>
      <c r="C3" t="s">
        <v>10</v>
      </c>
      <c r="D3" t="str">
        <f>IFERROR(VLOOKUP(C3,Categories!$A$2:$B$11,2,FALSE),"Unknown")</f>
        <v>Expense</v>
      </c>
      <c r="E3" s="3">
        <v>186.45</v>
      </c>
      <c r="F3" t="s">
        <v>11</v>
      </c>
    </row>
    <row r="4" spans="1:6" x14ac:dyDescent="0.25">
      <c r="A4" s="2">
        <v>46213</v>
      </c>
      <c r="B4" t="s">
        <v>12</v>
      </c>
      <c r="C4" t="s">
        <v>7</v>
      </c>
      <c r="D4" t="str">
        <f>IFERROR(VLOOKUP(C4,Categories!$A$2:$B$11,2,FALSE),"Unknown")</f>
        <v>Income</v>
      </c>
      <c r="E4" s="3">
        <v>1385</v>
      </c>
      <c r="F4" t="s">
        <v>8</v>
      </c>
    </row>
    <row r="5" spans="1:6" x14ac:dyDescent="0.25">
      <c r="A5" s="2">
        <v>46218</v>
      </c>
      <c r="B5" t="s">
        <v>13</v>
      </c>
      <c r="C5" t="s">
        <v>14</v>
      </c>
      <c r="D5" t="str">
        <f>IFERROR(VLOOKUP(C5,Categories!$A$2:$B$11,2,FALSE),"Unknown")</f>
        <v>Expense</v>
      </c>
      <c r="E5" s="3">
        <v>142.3</v>
      </c>
      <c r="F5" t="s">
        <v>11</v>
      </c>
    </row>
    <row r="6" spans="1:6" x14ac:dyDescent="0.25">
      <c r="A6" s="2">
        <v>46231</v>
      </c>
      <c r="B6" t="s">
        <v>15</v>
      </c>
      <c r="C6" t="s">
        <v>16</v>
      </c>
      <c r="D6" t="str">
        <f>IFERROR(VLOOKUP(C6,Categories!$A$2:$B$11,2,FALSE),"Unknown")</f>
        <v>Expense</v>
      </c>
      <c r="E6" s="3">
        <v>168</v>
      </c>
      <c r="F6" t="s">
        <v>8</v>
      </c>
    </row>
    <row r="7" spans="1:6" x14ac:dyDescent="0.25">
      <c r="A7" s="2">
        <v>46234</v>
      </c>
      <c r="B7" t="s">
        <v>17</v>
      </c>
      <c r="C7" t="s">
        <v>18</v>
      </c>
      <c r="D7" t="str">
        <f>IFERROR(VLOOKUP(C7,Categories!$A$2:$B$11,2,FALSE),"Unknown")</f>
        <v>Income</v>
      </c>
      <c r="E7" s="3">
        <v>215</v>
      </c>
      <c r="F7" t="s">
        <v>8</v>
      </c>
    </row>
    <row r="8" spans="1:6" x14ac:dyDescent="0.25">
      <c r="A8" s="2">
        <v>46215</v>
      </c>
      <c r="B8" t="s">
        <v>19</v>
      </c>
      <c r="C8" t="s">
        <v>20</v>
      </c>
      <c r="D8" t="str">
        <f>IFERROR(VLOOKUP(C8,Categories!$A$2:$B$11,2,FALSE),"Unknown")</f>
        <v>Expense</v>
      </c>
      <c r="E8" s="3">
        <v>39</v>
      </c>
      <c r="F8" t="s">
        <v>11</v>
      </c>
    </row>
    <row r="9" spans="1:6" x14ac:dyDescent="0.25">
      <c r="A9" s="2">
        <v>46239</v>
      </c>
      <c r="B9" t="s">
        <v>21</v>
      </c>
      <c r="C9" t="s">
        <v>7</v>
      </c>
      <c r="D9" t="str">
        <f>IFERROR(VLOOKUP(C9,Categories!$A$2:$B$11,2,FALSE),"Unknown")</f>
        <v>Income</v>
      </c>
      <c r="E9" s="3">
        <v>2610</v>
      </c>
      <c r="F9" t="s">
        <v>8</v>
      </c>
    </row>
    <row r="10" spans="1:6" x14ac:dyDescent="0.25">
      <c r="A10" s="2">
        <v>46243</v>
      </c>
      <c r="B10" t="s">
        <v>22</v>
      </c>
      <c r="C10" t="s">
        <v>23</v>
      </c>
      <c r="D10" t="str">
        <f>IFERROR(VLOOKUP(C10,Categories!$A$2:$B$11,2,FALSE),"Unknown")</f>
        <v>Expense</v>
      </c>
      <c r="E10" s="3">
        <v>75</v>
      </c>
      <c r="F10" t="s">
        <v>11</v>
      </c>
    </row>
    <row r="11" spans="1:6" x14ac:dyDescent="0.25">
      <c r="A11" s="2">
        <v>46246</v>
      </c>
      <c r="B11" t="s">
        <v>19</v>
      </c>
      <c r="C11" t="s">
        <v>20</v>
      </c>
      <c r="D11" t="str">
        <f>IFERROR(VLOOKUP(C11,Categories!$A$2:$B$11,2,FALSE),"Unknown")</f>
        <v>Expense</v>
      </c>
      <c r="E11" s="3">
        <v>39</v>
      </c>
      <c r="F11" t="s">
        <v>11</v>
      </c>
    </row>
    <row r="12" spans="1:6" x14ac:dyDescent="0.25">
      <c r="A12" s="2">
        <v>46253</v>
      </c>
      <c r="B12" t="s">
        <v>13</v>
      </c>
      <c r="C12" t="s">
        <v>14</v>
      </c>
      <c r="D12" t="str">
        <f>IFERROR(VLOOKUP(C12,Categories!$A$2:$B$11,2,FALSE),"Unknown")</f>
        <v>Expense</v>
      </c>
      <c r="E12" s="3">
        <v>156.8</v>
      </c>
      <c r="F12" t="s">
        <v>11</v>
      </c>
    </row>
    <row r="13" spans="1:6" x14ac:dyDescent="0.25">
      <c r="A13" s="2">
        <v>46256</v>
      </c>
      <c r="B13" t="s">
        <v>24</v>
      </c>
      <c r="C13" t="s">
        <v>25</v>
      </c>
      <c r="D13" t="str">
        <f>IFERROR(VLOOKUP(C13,Categories!$A$2:$B$11,2,FALSE),"Unknown")</f>
        <v>Expense</v>
      </c>
      <c r="E13" s="3">
        <v>249.99</v>
      </c>
      <c r="F13" t="s">
        <v>11</v>
      </c>
    </row>
    <row r="14" spans="1:6" x14ac:dyDescent="0.25">
      <c r="A14" s="2">
        <v>46262</v>
      </c>
      <c r="B14" t="s">
        <v>15</v>
      </c>
      <c r="C14" t="s">
        <v>16</v>
      </c>
      <c r="D14" t="str">
        <f>IFERROR(VLOOKUP(C14,Categories!$A$2:$B$11,2,FALSE),"Unknown")</f>
        <v>Expense</v>
      </c>
      <c r="E14" s="3">
        <v>168</v>
      </c>
      <c r="F14" t="s">
        <v>8</v>
      </c>
    </row>
    <row r="15" spans="1:6" x14ac:dyDescent="0.25">
      <c r="A15" s="2">
        <v>46264</v>
      </c>
      <c r="B15" t="s">
        <v>17</v>
      </c>
      <c r="C15" t="s">
        <v>18</v>
      </c>
      <c r="D15" t="str">
        <f>IFERROR(VLOOKUP(C15,Categories!$A$2:$B$11,2,FALSE),"Unknown")</f>
        <v>Income</v>
      </c>
      <c r="E15" s="3">
        <v>180</v>
      </c>
      <c r="F15" t="s">
        <v>8</v>
      </c>
    </row>
    <row r="16" spans="1:6" x14ac:dyDescent="0.25">
      <c r="A16" s="2">
        <v>46269</v>
      </c>
      <c r="B16" t="s">
        <v>21</v>
      </c>
      <c r="C16" t="s">
        <v>7</v>
      </c>
      <c r="D16" t="str">
        <f>IFERROR(VLOOKUP(C16,Categories!$A$2:$B$11,2,FALSE),"Unknown")</f>
        <v>Income</v>
      </c>
      <c r="E16" s="3">
        <v>2875</v>
      </c>
      <c r="F16" t="s">
        <v>8</v>
      </c>
    </row>
    <row r="17" spans="1:6" x14ac:dyDescent="0.25">
      <c r="A17" s="2">
        <v>46274</v>
      </c>
      <c r="B17" t="s">
        <v>26</v>
      </c>
      <c r="C17" t="s">
        <v>27</v>
      </c>
      <c r="D17" t="str">
        <f>IFERROR(VLOOKUP(C17,Categories!$A$2:$B$11,2,FALSE),"Unknown")</f>
        <v>Expense</v>
      </c>
      <c r="E17" s="3">
        <v>70</v>
      </c>
      <c r="F17" t="s">
        <v>8</v>
      </c>
    </row>
    <row r="18" spans="1:6" x14ac:dyDescent="0.25">
      <c r="A18" s="2">
        <v>46277</v>
      </c>
      <c r="B18" t="s">
        <v>19</v>
      </c>
      <c r="C18" t="s">
        <v>20</v>
      </c>
      <c r="D18" t="str">
        <f>IFERROR(VLOOKUP(C18,Categories!$A$2:$B$11,2,FALSE),"Unknown")</f>
        <v>Expense</v>
      </c>
      <c r="E18" s="3">
        <v>39</v>
      </c>
      <c r="F18" t="s">
        <v>11</v>
      </c>
    </row>
    <row r="19" spans="1:6" x14ac:dyDescent="0.25">
      <c r="A19" s="2">
        <v>46281</v>
      </c>
      <c r="B19" t="s">
        <v>13</v>
      </c>
      <c r="C19" t="s">
        <v>14</v>
      </c>
      <c r="D19" t="str">
        <f>IFERROR(VLOOKUP(C19,Categories!$A$2:$B$11,2,FALSE),"Unknown")</f>
        <v>Expense</v>
      </c>
      <c r="E19" s="3">
        <v>149.1</v>
      </c>
      <c r="F19" t="s">
        <v>11</v>
      </c>
    </row>
    <row r="20" spans="1:6" x14ac:dyDescent="0.25">
      <c r="A20" s="2">
        <v>46288</v>
      </c>
      <c r="B20" t="s">
        <v>28</v>
      </c>
      <c r="C20" t="s">
        <v>29</v>
      </c>
      <c r="D20" t="str">
        <f>IFERROR(VLOOKUP(C20,Categories!$A$2:$B$11,2,FALSE),"Unknown")</f>
        <v>Expense</v>
      </c>
      <c r="E20" s="3">
        <v>82.4</v>
      </c>
      <c r="F20" t="s">
        <v>8</v>
      </c>
    </row>
    <row r="21" spans="1:6" x14ac:dyDescent="0.25">
      <c r="A21" s="2">
        <v>46293</v>
      </c>
      <c r="B21" t="s">
        <v>15</v>
      </c>
      <c r="C21" t="s">
        <v>16</v>
      </c>
      <c r="D21" t="str">
        <f>IFERROR(VLOOKUP(C21,Categories!$A$2:$B$11,2,FALSE),"Unknown")</f>
        <v>Expense</v>
      </c>
      <c r="E21" s="3">
        <v>168</v>
      </c>
      <c r="F21" t="s">
        <v>8</v>
      </c>
    </row>
    <row r="22" spans="1:6" x14ac:dyDescent="0.25">
      <c r="A22" s="2">
        <v>46294</v>
      </c>
      <c r="B22" t="s">
        <v>17</v>
      </c>
      <c r="C22" t="s">
        <v>18</v>
      </c>
      <c r="D22" t="str">
        <f>IFERROR(VLOOKUP(C22,Categories!$A$2:$B$11,2,FALSE),"Unknown")</f>
        <v>Income</v>
      </c>
      <c r="E22" s="3">
        <v>240</v>
      </c>
      <c r="F2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4" customWidth="1"/>
    <col min="5" max="5" width="15" customWidth="1"/>
  </cols>
  <sheetData>
    <row r="1" spans="1:5" s="1" customFormat="1" x14ac:dyDescent="0.25">
      <c r="A1" s="1" t="s">
        <v>2</v>
      </c>
      <c r="B1" s="1" t="s">
        <v>30</v>
      </c>
      <c r="C1" s="1" t="s">
        <v>31</v>
      </c>
      <c r="D1" s="1" t="s">
        <v>32</v>
      </c>
      <c r="E1" s="1" t="s">
        <v>33</v>
      </c>
    </row>
    <row r="2" spans="1:5" x14ac:dyDescent="0.25">
      <c r="A2" t="s">
        <v>34</v>
      </c>
      <c r="B2" s="4">
        <f>DATE(2026,7,1)</f>
        <v>46204</v>
      </c>
      <c r="C2" s="4">
        <f>DATE(YEAR(B2),MONTH(B2)+1,1)</f>
        <v>46235</v>
      </c>
      <c r="D2" s="4">
        <f>DATE(YEAR(C2),MONTH(C2)+1,1)</f>
        <v>46266</v>
      </c>
      <c r="E2" s="3"/>
    </row>
    <row r="3" spans="1:5" x14ac:dyDescent="0.25">
      <c r="A3" t="s">
        <v>7</v>
      </c>
      <c r="B3" s="3">
        <f>SUMIFS(Ledger!E:E,Ledger!C:C,$A3,Ledger!A:A,"&gt;="&amp;B$2,Ledger!A:A,"&lt;="&amp;EOMONTH(B$2,0))</f>
        <v>2625</v>
      </c>
      <c r="C3" s="3">
        <f>SUMIFS(Ledger!E:E,Ledger!C:C,$A3,Ledger!A:A,"&gt;="&amp;C$2,Ledger!A:A,"&lt;="&amp;EOMONTH(C$2,0))</f>
        <v>2610</v>
      </c>
      <c r="D3" s="3">
        <f>SUMIFS(Ledger!E:E,Ledger!C:C,$A3,Ledger!A:A,"&gt;="&amp;D$2,Ledger!A:A,"&lt;="&amp;EOMONTH(D$2,0))</f>
        <v>2875</v>
      </c>
      <c r="E3" s="3">
        <f>SUM(B3:D3)</f>
        <v>8110</v>
      </c>
    </row>
    <row r="4" spans="1:5" x14ac:dyDescent="0.25">
      <c r="A4" t="s">
        <v>18</v>
      </c>
      <c r="B4" s="3">
        <f>SUMIFS(Ledger!E:E,Ledger!C:C,$A4,Ledger!A:A,"&gt;="&amp;B$2,Ledger!A:A,"&lt;="&amp;EOMONTH(B$2,0))</f>
        <v>215</v>
      </c>
      <c r="C4" s="3">
        <f>SUMIFS(Ledger!E:E,Ledger!C:C,$A4,Ledger!A:A,"&gt;="&amp;C$2,Ledger!A:A,"&lt;="&amp;EOMONTH(C$2,0))</f>
        <v>180</v>
      </c>
      <c r="D4" s="3">
        <f>SUMIFS(Ledger!E:E,Ledger!C:C,$A4,Ledger!A:A,"&gt;="&amp;D$2,Ledger!A:A,"&lt;="&amp;EOMONTH(D$2,0))</f>
        <v>240</v>
      </c>
      <c r="E4" s="3">
        <f>SUM(B4:D4)</f>
        <v>635</v>
      </c>
    </row>
    <row r="5" spans="1:5" x14ac:dyDescent="0.25">
      <c r="A5" t="s">
        <v>35</v>
      </c>
      <c r="B5" s="3">
        <f>SUM(B3:B4)</f>
        <v>2840</v>
      </c>
      <c r="C5" s="3">
        <f>SUM(C3:C4)</f>
        <v>2790</v>
      </c>
      <c r="D5" s="3">
        <f>SUM(D3:D4)</f>
        <v>3115</v>
      </c>
      <c r="E5" s="3">
        <f>SUM(E3:E4)</f>
        <v>8745</v>
      </c>
    </row>
    <row r="6" spans="1:5" x14ac:dyDescent="0.25">
      <c r="A6" t="s">
        <v>10</v>
      </c>
      <c r="B6" s="3">
        <f>SUMIFS(Ledger!E:E,Ledger!C:C,$A6,Ledger!A:A,"&gt;="&amp;B$2,Ledger!A:A,"&lt;="&amp;EOMONTH(B$2,0))</f>
        <v>186.45</v>
      </c>
      <c r="C6" s="3">
        <f>SUMIFS(Ledger!E:E,Ledger!C:C,$A6,Ledger!A:A,"&gt;="&amp;C$2,Ledger!A:A,"&lt;="&amp;EOMONTH(C$2,0))</f>
        <v>0</v>
      </c>
      <c r="D6" s="3">
        <f>SUMIFS(Ledger!E:E,Ledger!C:C,$A6,Ledger!A:A,"&gt;="&amp;D$2,Ledger!A:A,"&lt;="&amp;EOMONTH(D$2,0))</f>
        <v>0</v>
      </c>
      <c r="E6" s="3">
        <f>SUM(B6:D6)</f>
        <v>186.45</v>
      </c>
    </row>
    <row r="7" spans="1:5" x14ac:dyDescent="0.25">
      <c r="A7" t="s">
        <v>14</v>
      </c>
      <c r="B7" s="3">
        <f>SUMIFS(Ledger!E:E,Ledger!C:C,$A7,Ledger!A:A,"&gt;="&amp;B$2,Ledger!A:A,"&lt;="&amp;EOMONTH(B$2,0))</f>
        <v>142.3</v>
      </c>
      <c r="C7" s="3">
        <f>SUMIFS(Ledger!E:E,Ledger!C:C,$A7,Ledger!A:A,"&gt;="&amp;C$2,Ledger!A:A,"&lt;="&amp;EOMONTH(C$2,0))</f>
        <v>156.8</v>
      </c>
      <c r="D7" s="3">
        <f>SUMIFS(Ledger!E:E,Ledger!C:C,$A7,Ledger!A:A,"&gt;="&amp;D$2,Ledger!A:A,"&lt;="&amp;EOMONTH(D$2,0))</f>
        <v>149.1</v>
      </c>
      <c r="E7" s="3">
        <f>SUM(B7:D7)</f>
        <v>448.20000000000005</v>
      </c>
    </row>
    <row r="8" spans="1:5" x14ac:dyDescent="0.25">
      <c r="A8" t="s">
        <v>16</v>
      </c>
      <c r="B8" s="3">
        <f>SUMIFS(Ledger!E:E,Ledger!C:C,$A8,Ledger!A:A,"&gt;="&amp;B$2,Ledger!A:A,"&lt;="&amp;EOMONTH(B$2,0))</f>
        <v>168</v>
      </c>
      <c r="C8" s="3">
        <f>SUMIFS(Ledger!E:E,Ledger!C:C,$A8,Ledger!A:A,"&gt;="&amp;C$2,Ledger!A:A,"&lt;="&amp;EOMONTH(C$2,0))</f>
        <v>168</v>
      </c>
      <c r="D8" s="3">
        <f>SUMIFS(Ledger!E:E,Ledger!C:C,$A8,Ledger!A:A,"&gt;="&amp;D$2,Ledger!A:A,"&lt;="&amp;EOMONTH(D$2,0))</f>
        <v>168</v>
      </c>
      <c r="E8" s="3">
        <f>SUM(B8:D8)</f>
        <v>504</v>
      </c>
    </row>
    <row r="9" spans="1:5" x14ac:dyDescent="0.25">
      <c r="A9" t="s">
        <v>23</v>
      </c>
      <c r="B9" s="3">
        <f>SUMIFS(Ledger!E:E,Ledger!C:C,$A9,Ledger!A:A,"&gt;="&amp;B$2,Ledger!A:A,"&lt;="&amp;EOMONTH(B$2,0))</f>
        <v>0</v>
      </c>
      <c r="C9" s="3">
        <f>SUMIFS(Ledger!E:E,Ledger!C:C,$A9,Ledger!A:A,"&gt;="&amp;C$2,Ledger!A:A,"&lt;="&amp;EOMONTH(C$2,0))</f>
        <v>75</v>
      </c>
      <c r="D9" s="3">
        <f>SUMIFS(Ledger!E:E,Ledger!C:C,$A9,Ledger!A:A,"&gt;="&amp;D$2,Ledger!A:A,"&lt;="&amp;EOMONTH(D$2,0))</f>
        <v>0</v>
      </c>
      <c r="E9" s="3">
        <f>SUM(B9:D9)</f>
        <v>75</v>
      </c>
    </row>
    <row r="10" spans="1:5" x14ac:dyDescent="0.25">
      <c r="A10" t="s">
        <v>20</v>
      </c>
      <c r="B10" s="3">
        <f>SUMIFS(Ledger!E:E,Ledger!C:C,$A10,Ledger!A:A,"&gt;="&amp;B$2,Ledger!A:A,"&lt;="&amp;EOMONTH(B$2,0))</f>
        <v>39</v>
      </c>
      <c r="C10" s="3">
        <f>SUMIFS(Ledger!E:E,Ledger!C:C,$A10,Ledger!A:A,"&gt;="&amp;C$2,Ledger!A:A,"&lt;="&amp;EOMONTH(C$2,0))</f>
        <v>39</v>
      </c>
      <c r="D10" s="3">
        <f>SUMIFS(Ledger!E:E,Ledger!C:C,$A10,Ledger!A:A,"&gt;="&amp;D$2,Ledger!A:A,"&lt;="&amp;EOMONTH(D$2,0))</f>
        <v>39</v>
      </c>
      <c r="E10" s="3">
        <f>SUM(B10:D10)</f>
        <v>117</v>
      </c>
    </row>
    <row r="11" spans="1:5" x14ac:dyDescent="0.25">
      <c r="A11" t="s">
        <v>25</v>
      </c>
      <c r="B11" s="3">
        <f>SUMIFS(Ledger!E:E,Ledger!C:C,$A11,Ledger!A:A,"&gt;="&amp;B$2,Ledger!A:A,"&lt;="&amp;EOMONTH(B$2,0))</f>
        <v>0</v>
      </c>
      <c r="C11" s="3">
        <f>SUMIFS(Ledger!E:E,Ledger!C:C,$A11,Ledger!A:A,"&gt;="&amp;C$2,Ledger!A:A,"&lt;="&amp;EOMONTH(C$2,0))</f>
        <v>249.99</v>
      </c>
      <c r="D11" s="3">
        <f>SUMIFS(Ledger!E:E,Ledger!C:C,$A11,Ledger!A:A,"&gt;="&amp;D$2,Ledger!A:A,"&lt;="&amp;EOMONTH(D$2,0))</f>
        <v>0</v>
      </c>
      <c r="E11" s="3">
        <f>SUM(B11:D11)</f>
        <v>249.99</v>
      </c>
    </row>
    <row r="12" spans="1:5" x14ac:dyDescent="0.25">
      <c r="A12" t="s">
        <v>27</v>
      </c>
      <c r="B12" s="3">
        <f>SUMIFS(Ledger!E:E,Ledger!C:C,$A12,Ledger!A:A,"&gt;="&amp;B$2,Ledger!A:A,"&lt;="&amp;EOMONTH(B$2,0))</f>
        <v>0</v>
      </c>
      <c r="C12" s="3">
        <f>SUMIFS(Ledger!E:E,Ledger!C:C,$A12,Ledger!A:A,"&gt;="&amp;C$2,Ledger!A:A,"&lt;="&amp;EOMONTH(C$2,0))</f>
        <v>0</v>
      </c>
      <c r="D12" s="3">
        <f>SUMIFS(Ledger!E:E,Ledger!C:C,$A12,Ledger!A:A,"&gt;="&amp;D$2,Ledger!A:A,"&lt;="&amp;EOMONTH(D$2,0))</f>
        <v>70</v>
      </c>
      <c r="E12" s="3">
        <f>SUM(B12:D12)</f>
        <v>70</v>
      </c>
    </row>
    <row r="13" spans="1:5" x14ac:dyDescent="0.25">
      <c r="A13" t="s">
        <v>29</v>
      </c>
      <c r="B13" s="3">
        <f>SUMIFS(Ledger!E:E,Ledger!C:C,$A13,Ledger!A:A,"&gt;="&amp;B$2,Ledger!A:A,"&lt;="&amp;EOMONTH(B$2,0))</f>
        <v>0</v>
      </c>
      <c r="C13" s="3">
        <f>SUMIFS(Ledger!E:E,Ledger!C:C,$A13,Ledger!A:A,"&gt;="&amp;C$2,Ledger!A:A,"&lt;="&amp;EOMONTH(C$2,0))</f>
        <v>0</v>
      </c>
      <c r="D13" s="3">
        <f>SUMIFS(Ledger!E:E,Ledger!C:C,$A13,Ledger!A:A,"&gt;="&amp;D$2,Ledger!A:A,"&lt;="&amp;EOMONTH(D$2,0))</f>
        <v>82.4</v>
      </c>
      <c r="E13" s="3">
        <f>SUM(B13:D13)</f>
        <v>82.4</v>
      </c>
    </row>
    <row r="14" spans="1:5" x14ac:dyDescent="0.25">
      <c r="A14" t="s">
        <v>36</v>
      </c>
      <c r="B14" s="3">
        <f>SUM(B6:B13)</f>
        <v>535.75</v>
      </c>
      <c r="C14" s="3">
        <f>SUM(C6:C13)</f>
        <v>688.79</v>
      </c>
      <c r="D14" s="3">
        <f>SUM(D6:D13)</f>
        <v>508.5</v>
      </c>
      <c r="E14" s="3">
        <f>SUM(E6:E13)</f>
        <v>1733.0400000000002</v>
      </c>
    </row>
    <row r="15" spans="1:5" x14ac:dyDescent="0.25">
      <c r="A15" t="s">
        <v>37</v>
      </c>
      <c r="B15" s="3">
        <f>B5-B14</f>
        <v>2304.25</v>
      </c>
      <c r="C15" s="3">
        <f>C5-C14</f>
        <v>2101.21</v>
      </c>
      <c r="D15" s="3">
        <f>D5-D14</f>
        <v>2606.5</v>
      </c>
      <c r="E15" s="3">
        <f>E5-E14</f>
        <v>7011.96</v>
      </c>
    </row>
    <row r="16" spans="1:5" x14ac:dyDescent="0.25">
      <c r="A16" t="s">
        <v>38</v>
      </c>
      <c r="B16" s="5">
        <f>IF(B5=0,0,B15/B5)</f>
        <v>0.811355633802817</v>
      </c>
      <c r="C16" s="5">
        <f>IF(C5=0,0,C15/C5)</f>
        <v>0.7531218637992831</v>
      </c>
      <c r="D16" s="5">
        <f>IF(D5=0,0,D15/D5)</f>
        <v>0.8367576243980739</v>
      </c>
      <c r="E16" s="5">
        <f>IF(E5=0,0,E15/E5)</f>
        <v>0.8018250428816467</v>
      </c>
    </row>
    <row r="17" spans="1:5" x14ac:dyDescent="0.25">
      <c r="A17" t="s">
        <v>39</v>
      </c>
      <c r="B17" s="3">
        <f>SUMIFS(Ledger!E:E,Ledger!A:A,"&gt;="&amp;B$2,Ledger!A:A,"&lt;="&amp;EOMONTH(B$2,0))-B5-B14</f>
        <v>0</v>
      </c>
      <c r="C17" s="3">
        <f>SUMIFS(Ledger!E:E,Ledger!A:A,"&gt;="&amp;C$2,Ledger!A:A,"&lt;="&amp;EOMONTH(C$2,0))-C5-C14</f>
        <v>0</v>
      </c>
      <c r="D17" s="3">
        <f>SUMIFS(Ledger!E:E,Ledger!A:A,"&gt;="&amp;D$2,Ledger!A:A,"&lt;="&amp;EOMONTH(D$2,0))-D5-D14</f>
        <v>0</v>
      </c>
      <c r="E17" s="3">
        <f>SUM(B17:D17)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0" customWidth="1"/>
    <col min="3" max="3" width="46" customWidth="1"/>
  </cols>
  <sheetData>
    <row r="1" spans="1:3" s="1" customFormat="1" x14ac:dyDescent="0.25">
      <c r="A1" s="1" t="s">
        <v>2</v>
      </c>
      <c r="B1" s="1" t="s">
        <v>3</v>
      </c>
      <c r="C1" s="1" t="s">
        <v>40</v>
      </c>
    </row>
    <row r="2" spans="1:3" x14ac:dyDescent="0.25">
      <c r="A2" t="s">
        <v>7</v>
      </c>
      <c r="B2" t="s">
        <v>41</v>
      </c>
      <c r="C2" t="s">
        <v>42</v>
      </c>
    </row>
    <row r="3" spans="1:3" x14ac:dyDescent="0.25">
      <c r="A3" t="s">
        <v>18</v>
      </c>
      <c r="B3" t="s">
        <v>41</v>
      </c>
      <c r="C3" t="s">
        <v>43</v>
      </c>
    </row>
    <row r="4" spans="1:3" x14ac:dyDescent="0.25">
      <c r="A4" t="s">
        <v>10</v>
      </c>
      <c r="B4" t="s">
        <v>44</v>
      </c>
      <c r="C4" t="s">
        <v>45</v>
      </c>
    </row>
    <row r="5" spans="1:3" x14ac:dyDescent="0.25">
      <c r="A5" t="s">
        <v>14</v>
      </c>
      <c r="B5" t="s">
        <v>44</v>
      </c>
      <c r="C5" t="s">
        <v>46</v>
      </c>
    </row>
    <row r="6" spans="1:3" x14ac:dyDescent="0.25">
      <c r="A6" t="s">
        <v>16</v>
      </c>
      <c r="B6" t="s">
        <v>44</v>
      </c>
      <c r="C6" t="s">
        <v>47</v>
      </c>
    </row>
    <row r="7" spans="1:3" x14ac:dyDescent="0.25">
      <c r="A7" t="s">
        <v>23</v>
      </c>
      <c r="B7" t="s">
        <v>44</v>
      </c>
      <c r="C7" t="s">
        <v>48</v>
      </c>
    </row>
    <row r="8" spans="1:3" x14ac:dyDescent="0.25">
      <c r="A8" t="s">
        <v>20</v>
      </c>
      <c r="B8" t="s">
        <v>44</v>
      </c>
      <c r="C8" t="s">
        <v>49</v>
      </c>
    </row>
    <row r="9" spans="1:3" x14ac:dyDescent="0.25">
      <c r="A9" t="s">
        <v>25</v>
      </c>
      <c r="B9" t="s">
        <v>44</v>
      </c>
      <c r="C9" t="s">
        <v>50</v>
      </c>
    </row>
    <row r="10" spans="1:3" x14ac:dyDescent="0.25">
      <c r="A10" t="s">
        <v>27</v>
      </c>
      <c r="B10" t="s">
        <v>44</v>
      </c>
      <c r="C10" t="s">
        <v>51</v>
      </c>
    </row>
    <row r="11" spans="1:3" x14ac:dyDescent="0.25">
      <c r="A11" t="s">
        <v>29</v>
      </c>
      <c r="B11" t="s">
        <v>44</v>
      </c>
      <c r="C11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Ledger</vt:lpstr>
      <vt:lpstr>Profit and Loss</vt:lpstr>
      <vt:lpstr>Categories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Bookkeeping</dc:title>
  <dc:subject/>
  <dc:description/>
  <cp:keywords/>
  <cp:category/>
  <cp:lastModifiedBy>Unknown</cp:lastModifiedBy>
  <dcterms:created xsi:type="dcterms:W3CDTF">2026-10-18T23:17:13Z</dcterms:created>
  <dcterms:modified xsi:type="dcterms:W3CDTF">2026-10-18T23:17:13Z</dcterms:modified>
</cp:coreProperties>
</file>