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s" state="visible" r:id="rId4"/>
    <sheet sheetId="2" name="Snowball" state="visible" r:id="rId5"/>
    <sheet sheetId="3" name="Avalanche" state="visible" r:id="rId6"/>
    <sheet sheetId="4" name="Compare" state="visible" r:id="rId7"/>
  </sheets>
  <calcPr calcId="171027"/>
</workbook>
</file>

<file path=xl/sharedStrings.xml><?xml version="1.0" encoding="utf-8"?>
<sst xmlns="http://schemas.openxmlformats.org/spreadsheetml/2006/main" count="90" uniqueCount="56">
  <si>
    <t>Debt</t>
  </si>
  <si>
    <t>Balance</t>
  </si>
  <si>
    <t>APR</t>
  </si>
  <si>
    <t>Minimum payment</t>
  </si>
  <si>
    <t>Interest this month</t>
  </si>
  <si>
    <t>Snowball order</t>
  </si>
  <si>
    <t>Avalanche order</t>
  </si>
  <si>
    <t>Store card</t>
  </si>
  <si>
    <t>Visa card</t>
  </si>
  <si>
    <t>Car loan</t>
  </si>
  <si>
    <t>Student loan</t>
  </si>
  <si>
    <t>Medical bill</t>
  </si>
  <si>
    <t>Total</t>
  </si>
  <si>
    <t>Extra payment each month</t>
  </si>
  <si>
    <t>First month of the plan</t>
  </si>
  <si>
    <t>Total paid toward debt each month</t>
  </si>
  <si>
    <t>Month</t>
  </si>
  <si>
    <t>Date</t>
  </si>
  <si>
    <t>Debt 1 interest</t>
  </si>
  <si>
    <t>Debt 1 payment</t>
  </si>
  <si>
    <t>Debt 1 balance</t>
  </si>
  <si>
    <t>Debt 2 interest</t>
  </si>
  <si>
    <t>Debt 2 payment</t>
  </si>
  <si>
    <t>Debt 2 balance</t>
  </si>
  <si>
    <t>Debt 3 interest</t>
  </si>
  <si>
    <t>Debt 3 payment</t>
  </si>
  <si>
    <t>Debt 3 balance</t>
  </si>
  <si>
    <t>Debt 4 interest</t>
  </si>
  <si>
    <t>Debt 4 payment</t>
  </si>
  <si>
    <t>Debt 4 balance</t>
  </si>
  <si>
    <t>Debt 5 interest</t>
  </si>
  <si>
    <t>Debt 5 payment</t>
  </si>
  <si>
    <t>Debt 5 balance</t>
  </si>
  <si>
    <t>Total paid</t>
  </si>
  <si>
    <t>Total interest</t>
  </si>
  <si>
    <t>Total balance</t>
  </si>
  <si>
    <t>Min paid 1</t>
  </si>
  <si>
    <t>Min paid 2</t>
  </si>
  <si>
    <t>Min paid 3</t>
  </si>
  <si>
    <t>Min paid 4</t>
  </si>
  <si>
    <t>Min paid 5</t>
  </si>
  <si>
    <t>Room 1</t>
  </si>
  <si>
    <t>Room 2</t>
  </si>
  <si>
    <t>Room 3</t>
  </si>
  <si>
    <t>Room 4</t>
  </si>
  <si>
    <t>Room 5</t>
  </si>
  <si>
    <t>Extra to share</t>
  </si>
  <si>
    <t>Start</t>
  </si>
  <si>
    <t>Item</t>
  </si>
  <si>
    <t>Snowball</t>
  </si>
  <si>
    <t>Avalanche</t>
  </si>
  <si>
    <t>Avalanche saves</t>
  </si>
  <si>
    <t>Paid toward debt each month</t>
  </si>
  <si>
    <t>Months to debt-free</t>
  </si>
  <si>
    <t>Debt-free month</t>
  </si>
  <si>
    <t>First debt paid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</si>
</sst>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.00"/>
    <numFmt numFmtId="165" formatCode="0.0%"/>
    <numFmt numFmtId="166" formatCode="#,##0.##"/>
    <numFmt numFmtId="167" formatCode="mmmm yyyy"/>
    <numFmt numFmtId="168" formatCode="mmm d,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3" customWidth="1"/>
    <col min="4" max="4" width="16" customWidth="1"/>
    <col min="5" max="5" width="18" customWidth="1"/>
    <col min="6" max="6" width="14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s="2">
        <v>1900</v>
      </c>
      <c r="C2" s="3">
        <v>0.2499</v>
      </c>
      <c r="D2" s="2">
        <v>60</v>
      </c>
      <c r="E2" s="2">
        <f>ROUND(B2*C2/12,2)</f>
        <v>39.57</v>
      </c>
      <c r="F2" s="4">
        <f>COUNTIF($B$2:$B$6,"&lt;"&amp;B2)+COUNTIF($B$2:B2,B2)</f>
        <v>2</v>
      </c>
      <c r="G2" s="4">
        <f>COUNTIF($C$2:$C$6,"&gt;"&amp;C2)+COUNTIF($C$2:C2,C2)</f>
        <v>1</v>
      </c>
    </row>
    <row r="3" spans="1:7" x14ac:dyDescent="0.25">
      <c r="A3" t="s">
        <v>8</v>
      </c>
      <c r="B3" s="2">
        <v>4200</v>
      </c>
      <c r="C3" s="3">
        <v>0.229</v>
      </c>
      <c r="D3" s="2">
        <v>105</v>
      </c>
      <c r="E3" s="2">
        <f>ROUND(B3*C3/12,2)</f>
        <v>80.15</v>
      </c>
      <c r="F3" s="4">
        <f>COUNTIF($B$2:$B$6,"&lt;"&amp;B3)+COUNTIF($B$2:B3,B3)</f>
        <v>3</v>
      </c>
      <c r="G3" s="4">
        <f>COUNTIF($C$2:$C$6,"&gt;"&amp;C3)+COUNTIF($C$2:C3,C3)</f>
        <v>2</v>
      </c>
    </row>
    <row r="4" spans="1:7" x14ac:dyDescent="0.25">
      <c r="A4" t="s">
        <v>9</v>
      </c>
      <c r="B4" s="2">
        <v>9800</v>
      </c>
      <c r="C4" s="3">
        <v>0.069</v>
      </c>
      <c r="D4" s="2">
        <v>285</v>
      </c>
      <c r="E4" s="2">
        <f>ROUND(B4*C4/12,2)</f>
        <v>56.35</v>
      </c>
      <c r="F4" s="4">
        <f>COUNTIF($B$2:$B$6,"&lt;"&amp;B4)+COUNTIF($B$2:B4,B4)</f>
        <v>4</v>
      </c>
      <c r="G4" s="4">
        <f>COUNTIF($C$2:$C$6,"&gt;"&amp;C4)+COUNTIF($C$2:C4,C4)</f>
        <v>3</v>
      </c>
    </row>
    <row r="5" spans="1:7" x14ac:dyDescent="0.25">
      <c r="A5" t="s">
        <v>10</v>
      </c>
      <c r="B5" s="2">
        <v>14500</v>
      </c>
      <c r="C5" s="3">
        <v>0.055</v>
      </c>
      <c r="D5" s="2">
        <v>160</v>
      </c>
      <c r="E5" s="2">
        <f>ROUND(B5*C5/12,2)</f>
        <v>66.46</v>
      </c>
      <c r="F5" s="4">
        <f>COUNTIF($B$2:$B$6,"&lt;"&amp;B5)+COUNTIF($B$2:B5,B5)</f>
        <v>5</v>
      </c>
      <c r="G5" s="4">
        <f>COUNTIF($C$2:$C$6,"&gt;"&amp;C5)+COUNTIF($C$2:C5,C5)</f>
        <v>4</v>
      </c>
    </row>
    <row r="6" spans="1:7" x14ac:dyDescent="0.25">
      <c r="A6" t="s">
        <v>11</v>
      </c>
      <c r="B6" s="2">
        <v>640</v>
      </c>
      <c r="C6" s="3">
        <v>0</v>
      </c>
      <c r="D6" s="2">
        <v>40</v>
      </c>
      <c r="E6" s="2">
        <f>ROUND(B6*C6/12,2)</f>
        <v>0</v>
      </c>
      <c r="F6" s="4">
        <f>COUNTIF($B$2:$B$6,"&lt;"&amp;B6)+COUNTIF($B$2:B6,B6)</f>
        <v>1</v>
      </c>
      <c r="G6" s="4">
        <f>COUNTIF($C$2:$C$6,"&gt;"&amp;C6)+COUNTIF($C$2:C6,C6)</f>
        <v>5</v>
      </c>
    </row>
    <row r="7" spans="1:7" x14ac:dyDescent="0.25">
      <c r="A7" t="s">
        <v>12</v>
      </c>
      <c r="B7" s="2">
        <f>SUM(B2:B6)</f>
        <v>31040</v>
      </c>
      <c r="C7" s="3">
        <f>IF(B7=0,0,SUMPRODUCT(B2:B6,C2:C6)/B7)</f>
        <v>0.09375998711340207</v>
      </c>
      <c r="D7" s="2">
        <f>SUM(D2:D6)</f>
        <v>650</v>
      </c>
      <c r="E7" s="2">
        <f>SUM(E2:E6)</f>
        <v>242.52999999999997</v>
      </c>
      <c r="F7" s="4"/>
      <c r="G7" s="4"/>
    </row>
    <row r="8" spans="1:7" x14ac:dyDescent="0.25">
      <c r="B8" s="2"/>
      <c r="C8" s="3"/>
      <c r="D8" s="2"/>
      <c r="E8" s="2"/>
      <c r="F8" s="4"/>
      <c r="G8" s="4"/>
    </row>
    <row r="9" spans="1:7" x14ac:dyDescent="0.25">
      <c r="A9" t="s">
        <v>13</v>
      </c>
      <c r="B9" s="2">
        <v>300</v>
      </c>
      <c r="C9" s="3"/>
      <c r="D9" s="2"/>
      <c r="E9" s="2"/>
      <c r="F9" s="4"/>
      <c r="G9" s="4"/>
    </row>
    <row r="10" spans="1:7" x14ac:dyDescent="0.25">
      <c r="A10" t="s">
        <v>14</v>
      </c>
      <c r="B10" s="5">
        <f>DATE(2026,11,1)</f>
        <v>46327</v>
      </c>
      <c r="C10" s="3"/>
      <c r="D10" s="2"/>
      <c r="E10" s="2"/>
      <c r="F10" s="4"/>
      <c r="G10" s="4"/>
    </row>
    <row r="11" spans="1:7" x14ac:dyDescent="0.25">
      <c r="A11" t="s">
        <v>15</v>
      </c>
      <c r="B11" s="2">
        <f>D7+B9</f>
        <v>950</v>
      </c>
      <c r="C11" s="3"/>
      <c r="D11" s="2"/>
      <c r="E11" s="2"/>
      <c r="F11" s="4"/>
      <c r="G11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AE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1" customWidth="1"/>
    <col min="3" max="17" width="13" customWidth="1"/>
    <col min="18" max="18" width="12" customWidth="1"/>
    <col min="19" max="20" width="13" customWidth="1"/>
    <col min="21" max="30" width="10" hidden="1" customWidth="1"/>
    <col min="31" max="31" width="12" hidden="1" customWidth="1"/>
  </cols>
  <sheetData>
    <row r="1" spans="1:31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1" t="s">
        <v>40</v>
      </c>
      <c r="Z1" s="1" t="s">
        <v>41</v>
      </c>
      <c r="AA1" s="1" t="s">
        <v>42</v>
      </c>
      <c r="AB1" s="1" t="s">
        <v>43</v>
      </c>
      <c r="AC1" s="1" t="s">
        <v>44</v>
      </c>
      <c r="AD1" s="1" t="s">
        <v>45</v>
      </c>
      <c r="AE1" s="1" t="s">
        <v>46</v>
      </c>
    </row>
    <row r="2" spans="1:31" x14ac:dyDescent="0.25">
      <c r="A2" s="4" t="s">
        <v>47</v>
      </c>
      <c r="B2" s="6"/>
      <c r="C2" t="str">
        <f>Debts!A2</f>
        <v>Store card</v>
      </c>
      <c r="D2" t="str">
        <f>"Pay #"&amp;Debts!F2</f>
        <v>Pay #2</v>
      </c>
      <c r="E2" s="2">
        <f>Debts!B2</f>
        <v>1900</v>
      </c>
      <c r="F2" t="str">
        <f>Debts!A3</f>
        <v>Visa card</v>
      </c>
      <c r="G2" t="str">
        <f>"Pay #"&amp;Debts!F3</f>
        <v>Pay #3</v>
      </c>
      <c r="H2" s="2">
        <f>Debts!B3</f>
        <v>4200</v>
      </c>
      <c r="I2" t="str">
        <f>Debts!A4</f>
        <v>Car loan</v>
      </c>
      <c r="J2" t="str">
        <f>"Pay #"&amp;Debts!F4</f>
        <v>Pay #4</v>
      </c>
      <c r="K2" s="2">
        <f>Debts!B4</f>
        <v>9800</v>
      </c>
      <c r="L2" t="str">
        <f>Debts!A5</f>
        <v>Student loan</v>
      </c>
      <c r="M2" t="str">
        <f>"Pay #"&amp;Debts!F5</f>
        <v>Pay #5</v>
      </c>
      <c r="N2" s="2">
        <f>Debts!B5</f>
        <v>14500</v>
      </c>
      <c r="O2" t="str">
        <f>Debts!A6</f>
        <v>Medical bill</v>
      </c>
      <c r="P2" t="str">
        <f>"Pay #"&amp;Debts!F6</f>
        <v>Pay #1</v>
      </c>
      <c r="Q2" s="2">
        <f>Debts!B6</f>
        <v>640</v>
      </c>
      <c r="R2" s="2"/>
      <c r="S2" s="2"/>
      <c r="T2" s="2">
        <f>E2+H2+K2+N2+Q2</f>
        <v>31040</v>
      </c>
      <c r="U2" s="2"/>
      <c r="V2" s="2"/>
      <c r="W2" s="2"/>
      <c r="X2" s="2"/>
      <c r="Y2" s="2"/>
      <c r="Z2" s="2">
        <f>Debts!F2</f>
        <v>2</v>
      </c>
      <c r="AA2" s="2">
        <f>Debts!F3</f>
        <v>3</v>
      </c>
      <c r="AB2" s="2">
        <f>Debts!F4</f>
        <v>4</v>
      </c>
      <c r="AC2" s="2">
        <f>Debts!F5</f>
        <v>5</v>
      </c>
      <c r="AD2" s="2">
        <f>Debts!F6</f>
        <v>1</v>
      </c>
      <c r="AE2" s="2"/>
    </row>
    <row r="3" spans="1:31" x14ac:dyDescent="0.25">
      <c r="A3" s="4">
        <v>1</v>
      </c>
      <c r="B3" s="5">
        <f>DATE(YEAR(Debts!$B$10),MONTH(Debts!$B$10)+A3-1,1)</f>
        <v>46327</v>
      </c>
      <c r="C3" s="2">
        <f>ROUND(E2*Debts!$C$2/12,2)</f>
        <v>39.57</v>
      </c>
      <c r="D3" s="2">
        <f>U3+MAX(0,MIN(Z3,$AE3-SUMIF($Z$2:$AD$2,"&lt;"&amp;Z$2,$Z3:$AD3)))</f>
        <v>60</v>
      </c>
      <c r="E3" s="2">
        <f>ROUND(E2+C3-D3,2)</f>
        <v>1879.57</v>
      </c>
      <c r="F3" s="2">
        <f>ROUND(H2*Debts!$C$3/12,2)</f>
        <v>80.15</v>
      </c>
      <c r="G3" s="2">
        <f>V3+MAX(0,MIN(AA3,$AE3-SUMIF($Z$2:$AD$2,"&lt;"&amp;AA$2,$Z3:$AD3)))</f>
        <v>105</v>
      </c>
      <c r="H3" s="2">
        <f>ROUND(H2+F3-G3,2)</f>
        <v>4175.15</v>
      </c>
      <c r="I3" s="2">
        <f>ROUND(K2*Debts!$C$4/12,2)</f>
        <v>56.35</v>
      </c>
      <c r="J3" s="2">
        <f>W3+MAX(0,MIN(AB3,$AE3-SUMIF($Z$2:$AD$2,"&lt;"&amp;AB$2,$Z3:$AD3)))</f>
        <v>285</v>
      </c>
      <c r="K3" s="2">
        <f>ROUND(K2+I3-J3,2)</f>
        <v>9571.35</v>
      </c>
      <c r="L3" s="2">
        <f>ROUND(N2*Debts!$C$5/12,2)</f>
        <v>66.46</v>
      </c>
      <c r="M3" s="2">
        <f>X3+MAX(0,MIN(AC3,$AE3-SUMIF($Z$2:$AD$2,"&lt;"&amp;AC$2,$Z3:$AD3)))</f>
        <v>160</v>
      </c>
      <c r="N3" s="2">
        <f>ROUND(N2+L3-M3,2)</f>
        <v>14406.46</v>
      </c>
      <c r="O3" s="2">
        <f>ROUND(Q2*Debts!$C$6/12,2)</f>
        <v>0</v>
      </c>
      <c r="P3" s="2">
        <f>Y3+MAX(0,MIN(AD3,$AE3-SUMIF($Z$2:$AD$2,"&lt;"&amp;AD$2,$Z3:$AD3)))</f>
        <v>340</v>
      </c>
      <c r="Q3" s="2">
        <f>ROUND(Q2+O3-P3,2)</f>
        <v>300</v>
      </c>
      <c r="R3" s="2">
        <f>D3+G3+J3+M3+P3</f>
        <v>950</v>
      </c>
      <c r="S3" s="2">
        <f>C3+F3+I3+L3+O3</f>
        <v>242.52999999999997</v>
      </c>
      <c r="T3" s="2">
        <f>E3+H3+K3+N3+Q3</f>
        <v>30332.53</v>
      </c>
      <c r="U3" s="2">
        <f>MIN(Debts!$D$2,E2+C3)</f>
        <v>60</v>
      </c>
      <c r="V3" s="2">
        <f>MIN(Debts!$D$3,H2+F3)</f>
        <v>105</v>
      </c>
      <c r="W3" s="2">
        <f>MIN(Debts!$D$4,K2+I3)</f>
        <v>285</v>
      </c>
      <c r="X3" s="2">
        <f>MIN(Debts!$D$5,N2+L3)</f>
        <v>160</v>
      </c>
      <c r="Y3" s="2">
        <f>MIN(Debts!$D$6,Q2+O3)</f>
        <v>40</v>
      </c>
      <c r="Z3" s="2">
        <f>E2+C3-U3</f>
        <v>1879.57</v>
      </c>
      <c r="AA3" s="2">
        <f>H2+F3-V3</f>
        <v>4175.15</v>
      </c>
      <c r="AB3" s="2">
        <f>K2+I3-W3</f>
        <v>9571.35</v>
      </c>
      <c r="AC3" s="2">
        <f>N2+L3-X3</f>
        <v>14406.46</v>
      </c>
      <c r="AD3" s="2">
        <f>Q2+O3-Y3</f>
        <v>600</v>
      </c>
      <c r="AE3" s="2">
        <f>MAX(0,Debts!$B$11-SUM(U3:Y3))</f>
        <v>300</v>
      </c>
    </row>
    <row r="4" spans="1:31" x14ac:dyDescent="0.25">
      <c r="A4" s="4">
        <v>2</v>
      </c>
      <c r="B4" s="5">
        <f>DATE(YEAR(Debts!$B$10),MONTH(Debts!$B$10)+A4-1,1)</f>
        <v>46357</v>
      </c>
      <c r="C4" s="2">
        <f>ROUND(E3*Debts!$C$2/12,2)</f>
        <v>39.14</v>
      </c>
      <c r="D4" s="2">
        <f>U4+MAX(0,MIN(Z4,$AE4-SUMIF($Z$2:$AD$2,"&lt;"&amp;Z$2,$Z4:$AD4)))</f>
        <v>100</v>
      </c>
      <c r="E4" s="2">
        <f>ROUND(E3+C4-D4,2)</f>
        <v>1818.71</v>
      </c>
      <c r="F4" s="2">
        <f>ROUND(H3*Debts!$C$3/12,2)</f>
        <v>79.68</v>
      </c>
      <c r="G4" s="2">
        <f>V4+MAX(0,MIN(AA4,$AE4-SUMIF($Z$2:$AD$2,"&lt;"&amp;AA$2,$Z4:$AD4)))</f>
        <v>105</v>
      </c>
      <c r="H4" s="2">
        <f>ROUND(H3+F4-G4,2)</f>
        <v>4149.83</v>
      </c>
      <c r="I4" s="2">
        <f>ROUND(K3*Debts!$C$4/12,2)</f>
        <v>55.04</v>
      </c>
      <c r="J4" s="2">
        <f>W4+MAX(0,MIN(AB4,$AE4-SUMIF($Z$2:$AD$2,"&lt;"&amp;AB$2,$Z4:$AD4)))</f>
        <v>285</v>
      </c>
      <c r="K4" s="2">
        <f>ROUND(K3+I4-J4,2)</f>
        <v>9341.39</v>
      </c>
      <c r="L4" s="2">
        <f>ROUND(N3*Debts!$C$5/12,2)</f>
        <v>66.03</v>
      </c>
      <c r="M4" s="2">
        <f>X4+MAX(0,MIN(AC4,$AE4-SUMIF($Z$2:$AD$2,"&lt;"&amp;AC$2,$Z4:$AD4)))</f>
        <v>160</v>
      </c>
      <c r="N4" s="2">
        <f>ROUND(N3+L4-M4,2)</f>
        <v>14312.49</v>
      </c>
      <c r="O4" s="2">
        <f>ROUND(Q3*Debts!$C$6/12,2)</f>
        <v>0</v>
      </c>
      <c r="P4" s="2">
        <f>Y4+MAX(0,MIN(AD4,$AE4-SUMIF($Z$2:$AD$2,"&lt;"&amp;AD$2,$Z4:$AD4)))</f>
        <v>300</v>
      </c>
      <c r="Q4" s="2">
        <f>ROUND(Q3+O4-P4,2)</f>
        <v>0</v>
      </c>
      <c r="R4" s="2">
        <f>D4+G4+J4+M4+P4</f>
        <v>950</v>
      </c>
      <c r="S4" s="2">
        <f>C4+F4+I4+L4+O4</f>
        <v>239.89000000000001</v>
      </c>
      <c r="T4" s="2">
        <f>E4+H4+K4+N4+Q4</f>
        <v>29622.42</v>
      </c>
      <c r="U4" s="2">
        <f>MIN(Debts!$D$2,E3+C4)</f>
        <v>60</v>
      </c>
      <c r="V4" s="2">
        <f>MIN(Debts!$D$3,H3+F4)</f>
        <v>105</v>
      </c>
      <c r="W4" s="2">
        <f>MIN(Debts!$D$4,K3+I4)</f>
        <v>285</v>
      </c>
      <c r="X4" s="2">
        <f>MIN(Debts!$D$5,N3+L4)</f>
        <v>160</v>
      </c>
      <c r="Y4" s="2">
        <f>MIN(Debts!$D$6,Q3+O4)</f>
        <v>40</v>
      </c>
      <c r="Z4" s="2">
        <f>E3+C4-U4</f>
        <v>1858.71</v>
      </c>
      <c r="AA4" s="2">
        <f>H3+F4-V4</f>
        <v>4149.83</v>
      </c>
      <c r="AB4" s="2">
        <f>K3+I4-W4</f>
        <v>9341.390000000001</v>
      </c>
      <c r="AC4" s="2">
        <f>N3+L4-X4</f>
        <v>14312.49</v>
      </c>
      <c r="AD4" s="2">
        <f>Q3+O4-Y4</f>
        <v>260</v>
      </c>
      <c r="AE4" s="2">
        <f>MAX(0,Debts!$B$11-SUM(U4:Y4))</f>
        <v>300</v>
      </c>
    </row>
    <row r="5" spans="1:31" x14ac:dyDescent="0.25">
      <c r="A5" s="4">
        <v>3</v>
      </c>
      <c r="B5" s="5">
        <f>DATE(YEAR(Debts!$B$10),MONTH(Debts!$B$10)+A5-1,1)</f>
        <v>46388</v>
      </c>
      <c r="C5" s="2">
        <f>ROUND(E4*Debts!$C$2/12,2)</f>
        <v>37.87</v>
      </c>
      <c r="D5" s="2">
        <f>U5+MAX(0,MIN(Z5,$AE5-SUMIF($Z$2:$AD$2,"&lt;"&amp;Z$2,$Z5:$AD5)))</f>
        <v>400</v>
      </c>
      <c r="E5" s="2">
        <f>ROUND(E4+C5-D5,2)</f>
        <v>1456.58</v>
      </c>
      <c r="F5" s="2">
        <f>ROUND(H4*Debts!$C$3/12,2)</f>
        <v>79.19</v>
      </c>
      <c r="G5" s="2">
        <f>V5+MAX(0,MIN(AA5,$AE5-SUMIF($Z$2:$AD$2,"&lt;"&amp;AA$2,$Z5:$AD5)))</f>
        <v>105</v>
      </c>
      <c r="H5" s="2">
        <f>ROUND(H4+F5-G5,2)</f>
        <v>4124.02</v>
      </c>
      <c r="I5" s="2">
        <f>ROUND(K4*Debts!$C$4/12,2)</f>
        <v>53.71</v>
      </c>
      <c r="J5" s="2">
        <f>W5+MAX(0,MIN(AB5,$AE5-SUMIF($Z$2:$AD$2,"&lt;"&amp;AB$2,$Z5:$AD5)))</f>
        <v>285</v>
      </c>
      <c r="K5" s="2">
        <f>ROUND(K4+I5-J5,2)</f>
        <v>9110.1</v>
      </c>
      <c r="L5" s="2">
        <f>ROUND(N4*Debts!$C$5/12,2)</f>
        <v>65.6</v>
      </c>
      <c r="M5" s="2">
        <f>X5+MAX(0,MIN(AC5,$AE5-SUMIF($Z$2:$AD$2,"&lt;"&amp;AC$2,$Z5:$AD5)))</f>
        <v>160</v>
      </c>
      <c r="N5" s="2">
        <f>ROUND(N4+L5-M5,2)</f>
        <v>14218.09</v>
      </c>
      <c r="O5" s="2">
        <f>ROUND(Q4*Debts!$C$6/12,2)</f>
        <v>0</v>
      </c>
      <c r="P5" s="2">
        <f>Y5+MAX(0,MIN(AD5,$AE5-SUMIF($Z$2:$AD$2,"&lt;"&amp;AD$2,$Z5:$AD5)))</f>
        <v>0</v>
      </c>
      <c r="Q5" s="2">
        <f>ROUND(Q4+O5-P5,2)</f>
        <v>0</v>
      </c>
      <c r="R5" s="2">
        <f>D5+G5+J5+M5+P5</f>
        <v>950</v>
      </c>
      <c r="S5" s="2">
        <f>C5+F5+I5+L5+O5</f>
        <v>236.37</v>
      </c>
      <c r="T5" s="2">
        <f>E5+H5+K5+N5+Q5</f>
        <v>28908.79</v>
      </c>
      <c r="U5" s="2">
        <f>MIN(Debts!$D$2,E4+C5)</f>
        <v>60</v>
      </c>
      <c r="V5" s="2">
        <f>MIN(Debts!$D$3,H4+F5)</f>
        <v>105</v>
      </c>
      <c r="W5" s="2">
        <f>MIN(Debts!$D$4,K4+I5)</f>
        <v>285</v>
      </c>
      <c r="X5" s="2">
        <f>MIN(Debts!$D$5,N4+L5)</f>
        <v>160</v>
      </c>
      <c r="Y5" s="2">
        <f>MIN(Debts!$D$6,Q4+O5)</f>
        <v>0</v>
      </c>
      <c r="Z5" s="2">
        <f>E4+C5-U5</f>
        <v>1796.58</v>
      </c>
      <c r="AA5" s="2">
        <f>H4+F5-V5</f>
        <v>4124.0199999999995</v>
      </c>
      <c r="AB5" s="2">
        <f>K4+I5-W5</f>
        <v>9110.099999999999</v>
      </c>
      <c r="AC5" s="2">
        <f>N4+L5-X5</f>
        <v>14218.09</v>
      </c>
      <c r="AD5" s="2">
        <f>Q4+O5-Y5</f>
        <v>0</v>
      </c>
      <c r="AE5" s="2">
        <f>MAX(0,Debts!$B$11-SUM(U5:Y5))</f>
        <v>340</v>
      </c>
    </row>
    <row r="6" spans="1:31" x14ac:dyDescent="0.25">
      <c r="A6" s="4">
        <v>4</v>
      </c>
      <c r="B6" s="5">
        <f>DATE(YEAR(Debts!$B$10),MONTH(Debts!$B$10)+A6-1,1)</f>
        <v>46419</v>
      </c>
      <c r="C6" s="2">
        <f>ROUND(E5*Debts!$C$2/12,2)</f>
        <v>30.33</v>
      </c>
      <c r="D6" s="2">
        <f>U6+MAX(0,MIN(Z6,$AE6-SUMIF($Z$2:$AD$2,"&lt;"&amp;Z$2,$Z6:$AD6)))</f>
        <v>400</v>
      </c>
      <c r="E6" s="2">
        <f>ROUND(E5+C6-D6,2)</f>
        <v>1086.91</v>
      </c>
      <c r="F6" s="2">
        <f>ROUND(H5*Debts!$C$3/12,2)</f>
        <v>78.7</v>
      </c>
      <c r="G6" s="2">
        <f>V6+MAX(0,MIN(AA6,$AE6-SUMIF($Z$2:$AD$2,"&lt;"&amp;AA$2,$Z6:$AD6)))</f>
        <v>105</v>
      </c>
      <c r="H6" s="2">
        <f>ROUND(H5+F6-G6,2)</f>
        <v>4097.72</v>
      </c>
      <c r="I6" s="2">
        <f>ROUND(K5*Debts!$C$4/12,2)</f>
        <v>52.38</v>
      </c>
      <c r="J6" s="2">
        <f>W6+MAX(0,MIN(AB6,$AE6-SUMIF($Z$2:$AD$2,"&lt;"&amp;AB$2,$Z6:$AD6)))</f>
        <v>285</v>
      </c>
      <c r="K6" s="2">
        <f>ROUND(K5+I6-J6,2)</f>
        <v>8877.48</v>
      </c>
      <c r="L6" s="2">
        <f>ROUND(N5*Debts!$C$5/12,2)</f>
        <v>65.17</v>
      </c>
      <c r="M6" s="2">
        <f>X6+MAX(0,MIN(AC6,$AE6-SUMIF($Z$2:$AD$2,"&lt;"&amp;AC$2,$Z6:$AD6)))</f>
        <v>160</v>
      </c>
      <c r="N6" s="2">
        <f>ROUND(N5+L6-M6,2)</f>
        <v>14123.26</v>
      </c>
      <c r="O6" s="2">
        <f>ROUND(Q5*Debts!$C$6/12,2)</f>
        <v>0</v>
      </c>
      <c r="P6" s="2">
        <f>Y6+MAX(0,MIN(AD6,$AE6-SUMIF($Z$2:$AD$2,"&lt;"&amp;AD$2,$Z6:$AD6)))</f>
        <v>0</v>
      </c>
      <c r="Q6" s="2">
        <f>ROUND(Q5+O6-P6,2)</f>
        <v>0</v>
      </c>
      <c r="R6" s="2">
        <f>D6+G6+J6+M6+P6</f>
        <v>950</v>
      </c>
      <c r="S6" s="2">
        <f>C6+F6+I6+L6+O6</f>
        <v>226.57999999999998</v>
      </c>
      <c r="T6" s="2">
        <f>E6+H6+K6+N6+Q6</f>
        <v>28185.370000000003</v>
      </c>
      <c r="U6" s="2">
        <f>MIN(Debts!$D$2,E5+C6)</f>
        <v>60</v>
      </c>
      <c r="V6" s="2">
        <f>MIN(Debts!$D$3,H5+F6)</f>
        <v>105</v>
      </c>
      <c r="W6" s="2">
        <f>MIN(Debts!$D$4,K5+I6)</f>
        <v>285</v>
      </c>
      <c r="X6" s="2">
        <f>MIN(Debts!$D$5,N5+L6)</f>
        <v>160</v>
      </c>
      <c r="Y6" s="2">
        <f>MIN(Debts!$D$6,Q5+O6)</f>
        <v>0</v>
      </c>
      <c r="Z6" s="2">
        <f>E5+C6-U6</f>
        <v>1426.9099999999999</v>
      </c>
      <c r="AA6" s="2">
        <f>H5+F6-V6</f>
        <v>4097.72</v>
      </c>
      <c r="AB6" s="2">
        <f>K5+I6-W6</f>
        <v>8877.48</v>
      </c>
      <c r="AC6" s="2">
        <f>N5+L6-X6</f>
        <v>14123.26</v>
      </c>
      <c r="AD6" s="2">
        <f>Q5+O6-Y6</f>
        <v>0</v>
      </c>
      <c r="AE6" s="2">
        <f>MAX(0,Debts!$B$11-SUM(U6:Y6))</f>
        <v>340</v>
      </c>
    </row>
    <row r="7" spans="1:31" x14ac:dyDescent="0.25">
      <c r="A7" s="4">
        <v>5</v>
      </c>
      <c r="B7" s="5">
        <f>DATE(YEAR(Debts!$B$10),MONTH(Debts!$B$10)+A7-1,1)</f>
        <v>46447</v>
      </c>
      <c r="C7" s="2">
        <f>ROUND(E6*Debts!$C$2/12,2)</f>
        <v>22.63</v>
      </c>
      <c r="D7" s="2">
        <f>U7+MAX(0,MIN(Z7,$AE7-SUMIF($Z$2:$AD$2,"&lt;"&amp;Z$2,$Z7:$AD7)))</f>
        <v>400</v>
      </c>
      <c r="E7" s="2">
        <f>ROUND(E6+C7-D7,2)</f>
        <v>709.54</v>
      </c>
      <c r="F7" s="2">
        <f>ROUND(H6*Debts!$C$3/12,2)</f>
        <v>78.2</v>
      </c>
      <c r="G7" s="2">
        <f>V7+MAX(0,MIN(AA7,$AE7-SUMIF($Z$2:$AD$2,"&lt;"&amp;AA$2,$Z7:$AD7)))</f>
        <v>105</v>
      </c>
      <c r="H7" s="2">
        <f>ROUND(H6+F7-G7,2)</f>
        <v>4070.92</v>
      </c>
      <c r="I7" s="2">
        <f>ROUND(K6*Debts!$C$4/12,2)</f>
        <v>51.05</v>
      </c>
      <c r="J7" s="2">
        <f>W7+MAX(0,MIN(AB7,$AE7-SUMIF($Z$2:$AD$2,"&lt;"&amp;AB$2,$Z7:$AD7)))</f>
        <v>285</v>
      </c>
      <c r="K7" s="2">
        <f>ROUND(K6+I7-J7,2)</f>
        <v>8643.53</v>
      </c>
      <c r="L7" s="2">
        <f>ROUND(N6*Debts!$C$5/12,2)</f>
        <v>64.73</v>
      </c>
      <c r="M7" s="2">
        <f>X7+MAX(0,MIN(AC7,$AE7-SUMIF($Z$2:$AD$2,"&lt;"&amp;AC$2,$Z7:$AD7)))</f>
        <v>160</v>
      </c>
      <c r="N7" s="2">
        <f>ROUND(N6+L7-M7,2)</f>
        <v>14027.99</v>
      </c>
      <c r="O7" s="2">
        <f>ROUND(Q6*Debts!$C$6/12,2)</f>
        <v>0</v>
      </c>
      <c r="P7" s="2">
        <f>Y7+MAX(0,MIN(AD7,$AE7-SUMIF($Z$2:$AD$2,"&lt;"&amp;AD$2,$Z7:$AD7)))</f>
        <v>0</v>
      </c>
      <c r="Q7" s="2">
        <f>ROUND(Q6+O7-P7,2)</f>
        <v>0</v>
      </c>
      <c r="R7" s="2">
        <f>D7+G7+J7+M7+P7</f>
        <v>950</v>
      </c>
      <c r="S7" s="2">
        <f>C7+F7+I7+L7+O7</f>
        <v>216.61</v>
      </c>
      <c r="T7" s="2">
        <f>E7+H7+K7+N7+Q7</f>
        <v>27451.980000000003</v>
      </c>
      <c r="U7" s="2">
        <f>MIN(Debts!$D$2,E6+C7)</f>
        <v>60</v>
      </c>
      <c r="V7" s="2">
        <f>MIN(Debts!$D$3,H6+F7)</f>
        <v>105</v>
      </c>
      <c r="W7" s="2">
        <f>MIN(Debts!$D$4,K6+I7)</f>
        <v>285</v>
      </c>
      <c r="X7" s="2">
        <f>MIN(Debts!$D$5,N6+L7)</f>
        <v>160</v>
      </c>
      <c r="Y7" s="2">
        <f>MIN(Debts!$D$6,Q6+O7)</f>
        <v>0</v>
      </c>
      <c r="Z7" s="2">
        <f>E6+C7-U7</f>
        <v>1049.5400000000002</v>
      </c>
      <c r="AA7" s="2">
        <f>H6+F7-V7</f>
        <v>4070.92</v>
      </c>
      <c r="AB7" s="2">
        <f>K6+I7-W7</f>
        <v>8643.529999999999</v>
      </c>
      <c r="AC7" s="2">
        <f>N6+L7-X7</f>
        <v>14027.99</v>
      </c>
      <c r="AD7" s="2">
        <f>Q6+O7-Y7</f>
        <v>0</v>
      </c>
      <c r="AE7" s="2">
        <f>MAX(0,Debts!$B$11-SUM(U7:Y7))</f>
        <v>340</v>
      </c>
    </row>
    <row r="8" spans="1:31" x14ac:dyDescent="0.25">
      <c r="A8" s="4">
        <v>6</v>
      </c>
      <c r="B8" s="5">
        <f>DATE(YEAR(Debts!$B$10),MONTH(Debts!$B$10)+A8-1,1)</f>
        <v>46478</v>
      </c>
      <c r="C8" s="2">
        <f>ROUND(E7*Debts!$C$2/12,2)</f>
        <v>14.78</v>
      </c>
      <c r="D8" s="2">
        <f>U8+MAX(0,MIN(Z8,$AE8-SUMIF($Z$2:$AD$2,"&lt;"&amp;Z$2,$Z8:$AD8)))</f>
        <v>400</v>
      </c>
      <c r="E8" s="2">
        <f>ROUND(E7+C8-D8,2)</f>
        <v>324.32</v>
      </c>
      <c r="F8" s="2">
        <f>ROUND(H7*Debts!$C$3/12,2)</f>
        <v>77.69</v>
      </c>
      <c r="G8" s="2">
        <f>V8+MAX(0,MIN(AA8,$AE8-SUMIF($Z$2:$AD$2,"&lt;"&amp;AA$2,$Z8:$AD8)))</f>
        <v>105</v>
      </c>
      <c r="H8" s="2">
        <f>ROUND(H7+F8-G8,2)</f>
        <v>4043.61</v>
      </c>
      <c r="I8" s="2">
        <f>ROUND(K7*Debts!$C$4/12,2)</f>
        <v>49.7</v>
      </c>
      <c r="J8" s="2">
        <f>W8+MAX(0,MIN(AB8,$AE8-SUMIF($Z$2:$AD$2,"&lt;"&amp;AB$2,$Z8:$AD8)))</f>
        <v>285</v>
      </c>
      <c r="K8" s="2">
        <f>ROUND(K7+I8-J8,2)</f>
        <v>8408.23</v>
      </c>
      <c r="L8" s="2">
        <f>ROUND(N7*Debts!$C$5/12,2)</f>
        <v>64.29</v>
      </c>
      <c r="M8" s="2">
        <f>X8+MAX(0,MIN(AC8,$AE8-SUMIF($Z$2:$AD$2,"&lt;"&amp;AC$2,$Z8:$AD8)))</f>
        <v>160</v>
      </c>
      <c r="N8" s="2">
        <f>ROUND(N7+L8-M8,2)</f>
        <v>13932.28</v>
      </c>
      <c r="O8" s="2">
        <f>ROUND(Q7*Debts!$C$6/12,2)</f>
        <v>0</v>
      </c>
      <c r="P8" s="2">
        <f>Y8+MAX(0,MIN(AD8,$AE8-SUMIF($Z$2:$AD$2,"&lt;"&amp;AD$2,$Z8:$AD8)))</f>
        <v>0</v>
      </c>
      <c r="Q8" s="2">
        <f>ROUND(Q7+O8-P8,2)</f>
        <v>0</v>
      </c>
      <c r="R8" s="2">
        <f>D8+G8+J8+M8+P8</f>
        <v>950</v>
      </c>
      <c r="S8" s="2">
        <f>C8+F8+I8+L8+O8</f>
        <v>206.46000000000004</v>
      </c>
      <c r="T8" s="2">
        <f>E8+H8+K8+N8+Q8</f>
        <v>26708.440000000002</v>
      </c>
      <c r="U8" s="2">
        <f>MIN(Debts!$D$2,E7+C8)</f>
        <v>60</v>
      </c>
      <c r="V8" s="2">
        <f>MIN(Debts!$D$3,H7+F8)</f>
        <v>105</v>
      </c>
      <c r="W8" s="2">
        <f>MIN(Debts!$D$4,K7+I8)</f>
        <v>285</v>
      </c>
      <c r="X8" s="2">
        <f>MIN(Debts!$D$5,N7+L8)</f>
        <v>160</v>
      </c>
      <c r="Y8" s="2">
        <f>MIN(Debts!$D$6,Q7+O8)</f>
        <v>0</v>
      </c>
      <c r="Z8" s="2">
        <f>E7+C8-U8</f>
        <v>664.3199999999999</v>
      </c>
      <c r="AA8" s="2">
        <f>H7+F8-V8</f>
        <v>4043.6099999999997</v>
      </c>
      <c r="AB8" s="2">
        <f>K7+I8-W8</f>
        <v>8408.230000000001</v>
      </c>
      <c r="AC8" s="2">
        <f>N7+L8-X8</f>
        <v>13932.28</v>
      </c>
      <c r="AD8" s="2">
        <f>Q7+O8-Y8</f>
        <v>0</v>
      </c>
      <c r="AE8" s="2">
        <f>MAX(0,Debts!$B$11-SUM(U8:Y8))</f>
        <v>340</v>
      </c>
    </row>
    <row r="9" spans="1:31" x14ac:dyDescent="0.25">
      <c r="A9" s="4">
        <v>7</v>
      </c>
      <c r="B9" s="5">
        <f>DATE(YEAR(Debts!$B$10),MONTH(Debts!$B$10)+A9-1,1)</f>
        <v>46508</v>
      </c>
      <c r="C9" s="2">
        <f>ROUND(E8*Debts!$C$2/12,2)</f>
        <v>6.75</v>
      </c>
      <c r="D9" s="2">
        <f>U9+MAX(0,MIN(Z9,$AE9-SUMIF($Z$2:$AD$2,"&lt;"&amp;Z$2,$Z9:$AD9)))</f>
        <v>331.07</v>
      </c>
      <c r="E9" s="2">
        <f>ROUND(E8+C9-D9,2)</f>
        <v>0</v>
      </c>
      <c r="F9" s="2">
        <f>ROUND(H8*Debts!$C$3/12,2)</f>
        <v>77.17</v>
      </c>
      <c r="G9" s="2">
        <f>V9+MAX(0,MIN(AA9,$AE9-SUMIF($Z$2:$AD$2,"&lt;"&amp;AA$2,$Z9:$AD9)))</f>
        <v>173.93</v>
      </c>
      <c r="H9" s="2">
        <f>ROUND(H8+F9-G9,2)</f>
        <v>3946.85</v>
      </c>
      <c r="I9" s="2">
        <f>ROUND(K8*Debts!$C$4/12,2)</f>
        <v>48.35</v>
      </c>
      <c r="J9" s="2">
        <f>W9+MAX(0,MIN(AB9,$AE9-SUMIF($Z$2:$AD$2,"&lt;"&amp;AB$2,$Z9:$AD9)))</f>
        <v>285</v>
      </c>
      <c r="K9" s="2">
        <f>ROUND(K8+I9-J9,2)</f>
        <v>8171.58</v>
      </c>
      <c r="L9" s="2">
        <f>ROUND(N8*Debts!$C$5/12,2)</f>
        <v>63.86</v>
      </c>
      <c r="M9" s="2">
        <f>X9+MAX(0,MIN(AC9,$AE9-SUMIF($Z$2:$AD$2,"&lt;"&amp;AC$2,$Z9:$AD9)))</f>
        <v>160</v>
      </c>
      <c r="N9" s="2">
        <f>ROUND(N8+L9-M9,2)</f>
        <v>13836.14</v>
      </c>
      <c r="O9" s="2">
        <f>ROUND(Q8*Debts!$C$6/12,2)</f>
        <v>0</v>
      </c>
      <c r="P9" s="2">
        <f>Y9+MAX(0,MIN(AD9,$AE9-SUMIF($Z$2:$AD$2,"&lt;"&amp;AD$2,$Z9:$AD9)))</f>
        <v>0</v>
      </c>
      <c r="Q9" s="2">
        <f>ROUND(Q8+O9-P9,2)</f>
        <v>0</v>
      </c>
      <c r="R9" s="2">
        <f>D9+G9+J9+M9+P9</f>
        <v>950</v>
      </c>
      <c r="S9" s="2">
        <f>C9+F9+I9+L9+O9</f>
        <v>196.13</v>
      </c>
      <c r="T9" s="2">
        <f>E9+H9+K9+N9+Q9</f>
        <v>25954.57</v>
      </c>
      <c r="U9" s="2">
        <f>MIN(Debts!$D$2,E8+C9)</f>
        <v>60</v>
      </c>
      <c r="V9" s="2">
        <f>MIN(Debts!$D$3,H8+F9)</f>
        <v>105</v>
      </c>
      <c r="W9" s="2">
        <f>MIN(Debts!$D$4,K8+I9)</f>
        <v>285</v>
      </c>
      <c r="X9" s="2">
        <f>MIN(Debts!$D$5,N8+L9)</f>
        <v>160</v>
      </c>
      <c r="Y9" s="2">
        <f>MIN(Debts!$D$6,Q8+O9)</f>
        <v>0</v>
      </c>
      <c r="Z9" s="2">
        <f>E8+C9-U9</f>
        <v>271.07</v>
      </c>
      <c r="AA9" s="2">
        <f>H8+F9-V9</f>
        <v>4015.7799999999997</v>
      </c>
      <c r="AB9" s="2">
        <f>K8+I9-W9</f>
        <v>8171.58</v>
      </c>
      <c r="AC9" s="2">
        <f>N8+L9-X9</f>
        <v>13836.140000000001</v>
      </c>
      <c r="AD9" s="2">
        <f>Q8+O9-Y9</f>
        <v>0</v>
      </c>
      <c r="AE9" s="2">
        <f>MAX(0,Debts!$B$11-SUM(U9:Y9))</f>
        <v>340</v>
      </c>
    </row>
    <row r="10" spans="1:31" x14ac:dyDescent="0.25">
      <c r="A10" s="4">
        <v>8</v>
      </c>
      <c r="B10" s="5">
        <f>DATE(YEAR(Debts!$B$10),MONTH(Debts!$B$10)+A10-1,1)</f>
        <v>46539</v>
      </c>
      <c r="C10" s="2">
        <f>ROUND(E9*Debts!$C$2/12,2)</f>
        <v>0</v>
      </c>
      <c r="D10" s="2">
        <f>U10+MAX(0,MIN(Z10,$AE10-SUMIF($Z$2:$AD$2,"&lt;"&amp;Z$2,$Z10:$AD10)))</f>
        <v>0</v>
      </c>
      <c r="E10" s="2">
        <f>ROUND(E9+C10-D10,2)</f>
        <v>0</v>
      </c>
      <c r="F10" s="2">
        <f>ROUND(H9*Debts!$C$3/12,2)</f>
        <v>75.32</v>
      </c>
      <c r="G10" s="2">
        <f>V10+MAX(0,MIN(AA10,$AE10-SUMIF($Z$2:$AD$2,"&lt;"&amp;AA$2,$Z10:$AD10)))</f>
        <v>505</v>
      </c>
      <c r="H10" s="2">
        <f>ROUND(H9+F10-G10,2)</f>
        <v>3517.17</v>
      </c>
      <c r="I10" s="2">
        <f>ROUND(K9*Debts!$C$4/12,2)</f>
        <v>46.99</v>
      </c>
      <c r="J10" s="2">
        <f>W10+MAX(0,MIN(AB10,$AE10-SUMIF($Z$2:$AD$2,"&lt;"&amp;AB$2,$Z10:$AD10)))</f>
        <v>285</v>
      </c>
      <c r="K10" s="2">
        <f>ROUND(K9+I10-J10,2)</f>
        <v>7933.57</v>
      </c>
      <c r="L10" s="2">
        <f>ROUND(N9*Debts!$C$5/12,2)</f>
        <v>63.42</v>
      </c>
      <c r="M10" s="2">
        <f>X10+MAX(0,MIN(AC10,$AE10-SUMIF($Z$2:$AD$2,"&lt;"&amp;AC$2,$Z10:$AD10)))</f>
        <v>160</v>
      </c>
      <c r="N10" s="2">
        <f>ROUND(N9+L10-M10,2)</f>
        <v>13739.56</v>
      </c>
      <c r="O10" s="2">
        <f>ROUND(Q9*Debts!$C$6/12,2)</f>
        <v>0</v>
      </c>
      <c r="P10" s="2">
        <f>Y10+MAX(0,MIN(AD10,$AE10-SUMIF($Z$2:$AD$2,"&lt;"&amp;AD$2,$Z10:$AD10)))</f>
        <v>0</v>
      </c>
      <c r="Q10" s="2">
        <f>ROUND(Q9+O10-P10,2)</f>
        <v>0</v>
      </c>
      <c r="R10" s="2">
        <f>D10+G10+J10+M10+P10</f>
        <v>950</v>
      </c>
      <c r="S10" s="2">
        <f>C10+F10+I10+L10+O10</f>
        <v>185.73000000000002</v>
      </c>
      <c r="T10" s="2">
        <f>E10+H10+K10+N10+Q10</f>
        <v>25190.3</v>
      </c>
      <c r="U10" s="2">
        <f>MIN(Debts!$D$2,E9+C10)</f>
        <v>0</v>
      </c>
      <c r="V10" s="2">
        <f>MIN(Debts!$D$3,H9+F10)</f>
        <v>105</v>
      </c>
      <c r="W10" s="2">
        <f>MIN(Debts!$D$4,K9+I10)</f>
        <v>285</v>
      </c>
      <c r="X10" s="2">
        <f>MIN(Debts!$D$5,N9+L10)</f>
        <v>160</v>
      </c>
      <c r="Y10" s="2">
        <f>MIN(Debts!$D$6,Q9+O10)</f>
        <v>0</v>
      </c>
      <c r="Z10" s="2">
        <f>E9+C10-U10</f>
        <v>0</v>
      </c>
      <c r="AA10" s="2">
        <f>H9+F10-V10</f>
        <v>3917.17</v>
      </c>
      <c r="AB10" s="2">
        <f>K9+I10-W10</f>
        <v>7933.57</v>
      </c>
      <c r="AC10" s="2">
        <f>N9+L10-X10</f>
        <v>13739.56</v>
      </c>
      <c r="AD10" s="2">
        <f>Q9+O10-Y10</f>
        <v>0</v>
      </c>
      <c r="AE10" s="2">
        <f>MAX(0,Debts!$B$11-SUM(U10:Y10))</f>
        <v>400</v>
      </c>
    </row>
    <row r="11" spans="1:31" x14ac:dyDescent="0.25">
      <c r="A11" s="4">
        <v>9</v>
      </c>
      <c r="B11" s="5">
        <f>DATE(YEAR(Debts!$B$10),MONTH(Debts!$B$10)+A11-1,1)</f>
        <v>46569</v>
      </c>
      <c r="C11" s="2">
        <f>ROUND(E10*Debts!$C$2/12,2)</f>
        <v>0</v>
      </c>
      <c r="D11" s="2">
        <f>U11+MAX(0,MIN(Z11,$AE11-SUMIF($Z$2:$AD$2,"&lt;"&amp;Z$2,$Z11:$AD11)))</f>
        <v>0</v>
      </c>
      <c r="E11" s="2">
        <f>ROUND(E10+C11-D11,2)</f>
        <v>0</v>
      </c>
      <c r="F11" s="2">
        <f>ROUND(H10*Debts!$C$3/12,2)</f>
        <v>67.12</v>
      </c>
      <c r="G11" s="2">
        <f>V11+MAX(0,MIN(AA11,$AE11-SUMIF($Z$2:$AD$2,"&lt;"&amp;AA$2,$Z11:$AD11)))</f>
        <v>505</v>
      </c>
      <c r="H11" s="2">
        <f>ROUND(H10+F11-G11,2)</f>
        <v>3079.29</v>
      </c>
      <c r="I11" s="2">
        <f>ROUND(K10*Debts!$C$4/12,2)</f>
        <v>45.62</v>
      </c>
      <c r="J11" s="2">
        <f>W11+MAX(0,MIN(AB11,$AE11-SUMIF($Z$2:$AD$2,"&lt;"&amp;AB$2,$Z11:$AD11)))</f>
        <v>285</v>
      </c>
      <c r="K11" s="2">
        <f>ROUND(K10+I11-J11,2)</f>
        <v>7694.19</v>
      </c>
      <c r="L11" s="2">
        <f>ROUND(N10*Debts!$C$5/12,2)</f>
        <v>62.97</v>
      </c>
      <c r="M11" s="2">
        <f>X11+MAX(0,MIN(AC11,$AE11-SUMIF($Z$2:$AD$2,"&lt;"&amp;AC$2,$Z11:$AD11)))</f>
        <v>160</v>
      </c>
      <c r="N11" s="2">
        <f>ROUND(N10+L11-M11,2)</f>
        <v>13642.53</v>
      </c>
      <c r="O11" s="2">
        <f>ROUND(Q10*Debts!$C$6/12,2)</f>
        <v>0</v>
      </c>
      <c r="P11" s="2">
        <f>Y11+MAX(0,MIN(AD11,$AE11-SUMIF($Z$2:$AD$2,"&lt;"&amp;AD$2,$Z11:$AD11)))</f>
        <v>0</v>
      </c>
      <c r="Q11" s="2">
        <f>ROUND(Q10+O11-P11,2)</f>
        <v>0</v>
      </c>
      <c r="R11" s="2">
        <f>D11+G11+J11+M11+P11</f>
        <v>950</v>
      </c>
      <c r="S11" s="2">
        <f>C11+F11+I11+L11+O11</f>
        <v>175.71</v>
      </c>
      <c r="T11" s="2">
        <f>E11+H11+K11+N11+Q11</f>
        <v>24416.010000000002</v>
      </c>
      <c r="U11" s="2">
        <f>MIN(Debts!$D$2,E10+C11)</f>
        <v>0</v>
      </c>
      <c r="V11" s="2">
        <f>MIN(Debts!$D$3,H10+F11)</f>
        <v>105</v>
      </c>
      <c r="W11" s="2">
        <f>MIN(Debts!$D$4,K10+I11)</f>
        <v>285</v>
      </c>
      <c r="X11" s="2">
        <f>MIN(Debts!$D$5,N10+L11)</f>
        <v>160</v>
      </c>
      <c r="Y11" s="2">
        <f>MIN(Debts!$D$6,Q10+O11)</f>
        <v>0</v>
      </c>
      <c r="Z11" s="2">
        <f>E10+C11-U11</f>
        <v>0</v>
      </c>
      <c r="AA11" s="2">
        <f>H10+F11-V11</f>
        <v>3479.29</v>
      </c>
      <c r="AB11" s="2">
        <f>K10+I11-W11</f>
        <v>7694.19</v>
      </c>
      <c r="AC11" s="2">
        <f>N10+L11-X11</f>
        <v>13642.529999999999</v>
      </c>
      <c r="AD11" s="2">
        <f>Q10+O11-Y11</f>
        <v>0</v>
      </c>
      <c r="AE11" s="2">
        <f>MAX(0,Debts!$B$11-SUM(U11:Y11))</f>
        <v>400</v>
      </c>
    </row>
    <row r="12" spans="1:31" x14ac:dyDescent="0.25">
      <c r="A12" s="4">
        <v>10</v>
      </c>
      <c r="B12" s="5">
        <f>DATE(YEAR(Debts!$B$10),MONTH(Debts!$B$10)+A12-1,1)</f>
        <v>46600</v>
      </c>
      <c r="C12" s="2">
        <f>ROUND(E11*Debts!$C$2/12,2)</f>
        <v>0</v>
      </c>
      <c r="D12" s="2">
        <f>U12+MAX(0,MIN(Z12,$AE12-SUMIF($Z$2:$AD$2,"&lt;"&amp;Z$2,$Z12:$AD12)))</f>
        <v>0</v>
      </c>
      <c r="E12" s="2">
        <f>ROUND(E11+C12-D12,2)</f>
        <v>0</v>
      </c>
      <c r="F12" s="2">
        <f>ROUND(H11*Debts!$C$3/12,2)</f>
        <v>58.76</v>
      </c>
      <c r="G12" s="2">
        <f>V12+MAX(0,MIN(AA12,$AE12-SUMIF($Z$2:$AD$2,"&lt;"&amp;AA$2,$Z12:$AD12)))</f>
        <v>505</v>
      </c>
      <c r="H12" s="2">
        <f>ROUND(H11+F12-G12,2)</f>
        <v>2633.05</v>
      </c>
      <c r="I12" s="2">
        <f>ROUND(K11*Debts!$C$4/12,2)</f>
        <v>44.24</v>
      </c>
      <c r="J12" s="2">
        <f>W12+MAX(0,MIN(AB12,$AE12-SUMIF($Z$2:$AD$2,"&lt;"&amp;AB$2,$Z12:$AD12)))</f>
        <v>285</v>
      </c>
      <c r="K12" s="2">
        <f>ROUND(K11+I12-J12,2)</f>
        <v>7453.43</v>
      </c>
      <c r="L12" s="2">
        <f>ROUND(N11*Debts!$C$5/12,2)</f>
        <v>62.53</v>
      </c>
      <c r="M12" s="2">
        <f>X12+MAX(0,MIN(AC12,$AE12-SUMIF($Z$2:$AD$2,"&lt;"&amp;AC$2,$Z12:$AD12)))</f>
        <v>160</v>
      </c>
      <c r="N12" s="2">
        <f>ROUND(N11+L12-M12,2)</f>
        <v>13545.06</v>
      </c>
      <c r="O12" s="2">
        <f>ROUND(Q11*Debts!$C$6/12,2)</f>
        <v>0</v>
      </c>
      <c r="P12" s="2">
        <f>Y12+MAX(0,MIN(AD12,$AE12-SUMIF($Z$2:$AD$2,"&lt;"&amp;AD$2,$Z12:$AD12)))</f>
        <v>0</v>
      </c>
      <c r="Q12" s="2">
        <f>ROUND(Q11+O12-P12,2)</f>
        <v>0</v>
      </c>
      <c r="R12" s="2">
        <f>D12+G12+J12+M12+P12</f>
        <v>950</v>
      </c>
      <c r="S12" s="2">
        <f>C12+F12+I12+L12+O12</f>
        <v>165.53</v>
      </c>
      <c r="T12" s="2">
        <f>E12+H12+K12+N12+Q12</f>
        <v>23631.54</v>
      </c>
      <c r="U12" s="2">
        <f>MIN(Debts!$D$2,E11+C12)</f>
        <v>0</v>
      </c>
      <c r="V12" s="2">
        <f>MIN(Debts!$D$3,H11+F12)</f>
        <v>105</v>
      </c>
      <c r="W12" s="2">
        <f>MIN(Debts!$D$4,K11+I12)</f>
        <v>285</v>
      </c>
      <c r="X12" s="2">
        <f>MIN(Debts!$D$5,N11+L12)</f>
        <v>160</v>
      </c>
      <c r="Y12" s="2">
        <f>MIN(Debts!$D$6,Q11+O12)</f>
        <v>0</v>
      </c>
      <c r="Z12" s="2">
        <f>E11+C12-U12</f>
        <v>0</v>
      </c>
      <c r="AA12" s="2">
        <f>H11+F12-V12</f>
        <v>3033.05</v>
      </c>
      <c r="AB12" s="2">
        <f>K11+I12-W12</f>
        <v>7453.429999999999</v>
      </c>
      <c r="AC12" s="2">
        <f>N11+L12-X12</f>
        <v>13545.060000000001</v>
      </c>
      <c r="AD12" s="2">
        <f>Q11+O12-Y12</f>
        <v>0</v>
      </c>
      <c r="AE12" s="2">
        <f>MAX(0,Debts!$B$11-SUM(U12:Y12))</f>
        <v>400</v>
      </c>
    </row>
    <row r="13" spans="1:31" x14ac:dyDescent="0.25">
      <c r="A13" s="4">
        <v>11</v>
      </c>
      <c r="B13" s="5">
        <f>DATE(YEAR(Debts!$B$10),MONTH(Debts!$B$10)+A13-1,1)</f>
        <v>46631</v>
      </c>
      <c r="C13" s="2">
        <f>ROUND(E12*Debts!$C$2/12,2)</f>
        <v>0</v>
      </c>
      <c r="D13" s="2">
        <f>U13+MAX(0,MIN(Z13,$AE13-SUMIF($Z$2:$AD$2,"&lt;"&amp;Z$2,$Z13:$AD13)))</f>
        <v>0</v>
      </c>
      <c r="E13" s="2">
        <f>ROUND(E12+C13-D13,2)</f>
        <v>0</v>
      </c>
      <c r="F13" s="2">
        <f>ROUND(H12*Debts!$C$3/12,2)</f>
        <v>50.25</v>
      </c>
      <c r="G13" s="2">
        <f>V13+MAX(0,MIN(AA13,$AE13-SUMIF($Z$2:$AD$2,"&lt;"&amp;AA$2,$Z13:$AD13)))</f>
        <v>505</v>
      </c>
      <c r="H13" s="2">
        <f>ROUND(H12+F13-G13,2)</f>
        <v>2178.3</v>
      </c>
      <c r="I13" s="2">
        <f>ROUND(K12*Debts!$C$4/12,2)</f>
        <v>42.86</v>
      </c>
      <c r="J13" s="2">
        <f>W13+MAX(0,MIN(AB13,$AE13-SUMIF($Z$2:$AD$2,"&lt;"&amp;AB$2,$Z13:$AD13)))</f>
        <v>285</v>
      </c>
      <c r="K13" s="2">
        <f>ROUND(K12+I13-J13,2)</f>
        <v>7211.29</v>
      </c>
      <c r="L13" s="2">
        <f>ROUND(N12*Debts!$C$5/12,2)</f>
        <v>62.08</v>
      </c>
      <c r="M13" s="2">
        <f>X13+MAX(0,MIN(AC13,$AE13-SUMIF($Z$2:$AD$2,"&lt;"&amp;AC$2,$Z13:$AD13)))</f>
        <v>160</v>
      </c>
      <c r="N13" s="2">
        <f>ROUND(N12+L13-M13,2)</f>
        <v>13447.14</v>
      </c>
      <c r="O13" s="2">
        <f>ROUND(Q12*Debts!$C$6/12,2)</f>
        <v>0</v>
      </c>
      <c r="P13" s="2">
        <f>Y13+MAX(0,MIN(AD13,$AE13-SUMIF($Z$2:$AD$2,"&lt;"&amp;AD$2,$Z13:$AD13)))</f>
        <v>0</v>
      </c>
      <c r="Q13" s="2">
        <f>ROUND(Q12+O13-P13,2)</f>
        <v>0</v>
      </c>
      <c r="R13" s="2">
        <f>D13+G13+J13+M13+P13</f>
        <v>950</v>
      </c>
      <c r="S13" s="2">
        <f>C13+F13+I13+L13+O13</f>
        <v>155.19</v>
      </c>
      <c r="T13" s="2">
        <f>E13+H13+K13+N13+Q13</f>
        <v>22836.73</v>
      </c>
      <c r="U13" s="2">
        <f>MIN(Debts!$D$2,E12+C13)</f>
        <v>0</v>
      </c>
      <c r="V13" s="2">
        <f>MIN(Debts!$D$3,H12+F13)</f>
        <v>105</v>
      </c>
      <c r="W13" s="2">
        <f>MIN(Debts!$D$4,K12+I13)</f>
        <v>285</v>
      </c>
      <c r="X13" s="2">
        <f>MIN(Debts!$D$5,N12+L13)</f>
        <v>160</v>
      </c>
      <c r="Y13" s="2">
        <f>MIN(Debts!$D$6,Q12+O13)</f>
        <v>0</v>
      </c>
      <c r="Z13" s="2">
        <f>E12+C13-U13</f>
        <v>0</v>
      </c>
      <c r="AA13" s="2">
        <f>H12+F13-V13</f>
        <v>2578.3</v>
      </c>
      <c r="AB13" s="2">
        <f>K12+I13-W13</f>
        <v>7211.29</v>
      </c>
      <c r="AC13" s="2">
        <f>N12+L13-X13</f>
        <v>13447.14</v>
      </c>
      <c r="AD13" s="2">
        <f>Q12+O13-Y13</f>
        <v>0</v>
      </c>
      <c r="AE13" s="2">
        <f>MAX(0,Debts!$B$11-SUM(U13:Y13))</f>
        <v>400</v>
      </c>
    </row>
    <row r="14" spans="1:31" x14ac:dyDescent="0.25">
      <c r="A14" s="4">
        <v>12</v>
      </c>
      <c r="B14" s="5">
        <f>DATE(YEAR(Debts!$B$10),MONTH(Debts!$B$10)+A14-1,1)</f>
        <v>46661</v>
      </c>
      <c r="C14" s="2">
        <f>ROUND(E13*Debts!$C$2/12,2)</f>
        <v>0</v>
      </c>
      <c r="D14" s="2">
        <f>U14+MAX(0,MIN(Z14,$AE14-SUMIF($Z$2:$AD$2,"&lt;"&amp;Z$2,$Z14:$AD14)))</f>
        <v>0</v>
      </c>
      <c r="E14" s="2">
        <f>ROUND(E13+C14-D14,2)</f>
        <v>0</v>
      </c>
      <c r="F14" s="2">
        <f>ROUND(H13*Debts!$C$3/12,2)</f>
        <v>41.57</v>
      </c>
      <c r="G14" s="2">
        <f>V14+MAX(0,MIN(AA14,$AE14-SUMIF($Z$2:$AD$2,"&lt;"&amp;AA$2,$Z14:$AD14)))</f>
        <v>505</v>
      </c>
      <c r="H14" s="2">
        <f>ROUND(H13+F14-G14,2)</f>
        <v>1714.87</v>
      </c>
      <c r="I14" s="2">
        <f>ROUND(K13*Debts!$C$4/12,2)</f>
        <v>41.46</v>
      </c>
      <c r="J14" s="2">
        <f>W14+MAX(0,MIN(AB14,$AE14-SUMIF($Z$2:$AD$2,"&lt;"&amp;AB$2,$Z14:$AD14)))</f>
        <v>285</v>
      </c>
      <c r="K14" s="2">
        <f>ROUND(K13+I14-J14,2)</f>
        <v>6967.75</v>
      </c>
      <c r="L14" s="2">
        <f>ROUND(N13*Debts!$C$5/12,2)</f>
        <v>61.63</v>
      </c>
      <c r="M14" s="2">
        <f>X14+MAX(0,MIN(AC14,$AE14-SUMIF($Z$2:$AD$2,"&lt;"&amp;AC$2,$Z14:$AD14)))</f>
        <v>160</v>
      </c>
      <c r="N14" s="2">
        <f>ROUND(N13+L14-M14,2)</f>
        <v>13348.77</v>
      </c>
      <c r="O14" s="2">
        <f>ROUND(Q13*Debts!$C$6/12,2)</f>
        <v>0</v>
      </c>
      <c r="P14" s="2">
        <f>Y14+MAX(0,MIN(AD14,$AE14-SUMIF($Z$2:$AD$2,"&lt;"&amp;AD$2,$Z14:$AD14)))</f>
        <v>0</v>
      </c>
      <c r="Q14" s="2">
        <f>ROUND(Q13+O14-P14,2)</f>
        <v>0</v>
      </c>
      <c r="R14" s="2">
        <f>D14+G14+J14+M14+P14</f>
        <v>950</v>
      </c>
      <c r="S14" s="2">
        <f>C14+F14+I14+L14+O14</f>
        <v>144.66</v>
      </c>
      <c r="T14" s="2">
        <f>E14+H14+K14+N14+Q14</f>
        <v>22031.39</v>
      </c>
      <c r="U14" s="2">
        <f>MIN(Debts!$D$2,E13+C14)</f>
        <v>0</v>
      </c>
      <c r="V14" s="2">
        <f>MIN(Debts!$D$3,H13+F14)</f>
        <v>105</v>
      </c>
      <c r="W14" s="2">
        <f>MIN(Debts!$D$4,K13+I14)</f>
        <v>285</v>
      </c>
      <c r="X14" s="2">
        <f>MIN(Debts!$D$5,N13+L14)</f>
        <v>160</v>
      </c>
      <c r="Y14" s="2">
        <f>MIN(Debts!$D$6,Q13+O14)</f>
        <v>0</v>
      </c>
      <c r="Z14" s="2">
        <f>E13+C14-U14</f>
        <v>0</v>
      </c>
      <c r="AA14" s="2">
        <f>H13+F14-V14</f>
        <v>2114.8700000000003</v>
      </c>
      <c r="AB14" s="2">
        <f>K13+I14-W14</f>
        <v>6967.75</v>
      </c>
      <c r="AC14" s="2">
        <f>N13+L14-X14</f>
        <v>13348.769999999999</v>
      </c>
      <c r="AD14" s="2">
        <f>Q13+O14-Y14</f>
        <v>0</v>
      </c>
      <c r="AE14" s="2">
        <f>MAX(0,Debts!$B$11-SUM(U14:Y14))</f>
        <v>400</v>
      </c>
    </row>
    <row r="15" spans="1:31" x14ac:dyDescent="0.25">
      <c r="A15" s="4">
        <v>13</v>
      </c>
      <c r="B15" s="5">
        <f>DATE(YEAR(Debts!$B$10),MONTH(Debts!$B$10)+A15-1,1)</f>
        <v>46692</v>
      </c>
      <c r="C15" s="2">
        <f>ROUND(E14*Debts!$C$2/12,2)</f>
        <v>0</v>
      </c>
      <c r="D15" s="2">
        <f>U15+MAX(0,MIN(Z15,$AE15-SUMIF($Z$2:$AD$2,"&lt;"&amp;Z$2,$Z15:$AD15)))</f>
        <v>0</v>
      </c>
      <c r="E15" s="2">
        <f>ROUND(E14+C15-D15,2)</f>
        <v>0</v>
      </c>
      <c r="F15" s="2">
        <f>ROUND(H14*Debts!$C$3/12,2)</f>
        <v>32.73</v>
      </c>
      <c r="G15" s="2">
        <f>V15+MAX(0,MIN(AA15,$AE15-SUMIF($Z$2:$AD$2,"&lt;"&amp;AA$2,$Z15:$AD15)))</f>
        <v>505</v>
      </c>
      <c r="H15" s="2">
        <f>ROUND(H14+F15-G15,2)</f>
        <v>1242.6</v>
      </c>
      <c r="I15" s="2">
        <f>ROUND(K14*Debts!$C$4/12,2)</f>
        <v>40.06</v>
      </c>
      <c r="J15" s="2">
        <f>W15+MAX(0,MIN(AB15,$AE15-SUMIF($Z$2:$AD$2,"&lt;"&amp;AB$2,$Z15:$AD15)))</f>
        <v>285</v>
      </c>
      <c r="K15" s="2">
        <f>ROUND(K14+I15-J15,2)</f>
        <v>6722.81</v>
      </c>
      <c r="L15" s="2">
        <f>ROUND(N14*Debts!$C$5/12,2)</f>
        <v>61.18</v>
      </c>
      <c r="M15" s="2">
        <f>X15+MAX(0,MIN(AC15,$AE15-SUMIF($Z$2:$AD$2,"&lt;"&amp;AC$2,$Z15:$AD15)))</f>
        <v>160</v>
      </c>
      <c r="N15" s="2">
        <f>ROUND(N14+L15-M15,2)</f>
        <v>13249.95</v>
      </c>
      <c r="O15" s="2">
        <f>ROUND(Q14*Debts!$C$6/12,2)</f>
        <v>0</v>
      </c>
      <c r="P15" s="2">
        <f>Y15+MAX(0,MIN(AD15,$AE15-SUMIF($Z$2:$AD$2,"&lt;"&amp;AD$2,$Z15:$AD15)))</f>
        <v>0</v>
      </c>
      <c r="Q15" s="2">
        <f>ROUND(Q14+O15-P15,2)</f>
        <v>0</v>
      </c>
      <c r="R15" s="2">
        <f>D15+G15+J15+M15+P15</f>
        <v>950</v>
      </c>
      <c r="S15" s="2">
        <f>C15+F15+I15+L15+O15</f>
        <v>133.97</v>
      </c>
      <c r="T15" s="2">
        <f>E15+H15+K15+N15+Q15</f>
        <v>21215.36</v>
      </c>
      <c r="U15" s="2">
        <f>MIN(Debts!$D$2,E14+C15)</f>
        <v>0</v>
      </c>
      <c r="V15" s="2">
        <f>MIN(Debts!$D$3,H14+F15)</f>
        <v>105</v>
      </c>
      <c r="W15" s="2">
        <f>MIN(Debts!$D$4,K14+I15)</f>
        <v>285</v>
      </c>
      <c r="X15" s="2">
        <f>MIN(Debts!$D$5,N14+L15)</f>
        <v>160</v>
      </c>
      <c r="Y15" s="2">
        <f>MIN(Debts!$D$6,Q14+O15)</f>
        <v>0</v>
      </c>
      <c r="Z15" s="2">
        <f>E14+C15-U15</f>
        <v>0</v>
      </c>
      <c r="AA15" s="2">
        <f>H14+F15-V15</f>
        <v>1642.6</v>
      </c>
      <c r="AB15" s="2">
        <f>K14+I15-W15</f>
        <v>6722.81</v>
      </c>
      <c r="AC15" s="2">
        <f>N14+L15-X15</f>
        <v>13249.95</v>
      </c>
      <c r="AD15" s="2">
        <f>Q14+O15-Y15</f>
        <v>0</v>
      </c>
      <c r="AE15" s="2">
        <f>MAX(0,Debts!$B$11-SUM(U15:Y15))</f>
        <v>400</v>
      </c>
    </row>
    <row r="16" spans="1:31" x14ac:dyDescent="0.25">
      <c r="A16" s="4">
        <v>14</v>
      </c>
      <c r="B16" s="5">
        <f>DATE(YEAR(Debts!$B$10),MONTH(Debts!$B$10)+A16-1,1)</f>
        <v>46722</v>
      </c>
      <c r="C16" s="2">
        <f>ROUND(E15*Debts!$C$2/12,2)</f>
        <v>0</v>
      </c>
      <c r="D16" s="2">
        <f>U16+MAX(0,MIN(Z16,$AE16-SUMIF($Z$2:$AD$2,"&lt;"&amp;Z$2,$Z16:$AD16)))</f>
        <v>0</v>
      </c>
      <c r="E16" s="2">
        <f>ROUND(E15+C16-D16,2)</f>
        <v>0</v>
      </c>
      <c r="F16" s="2">
        <f>ROUND(H15*Debts!$C$3/12,2)</f>
        <v>23.71</v>
      </c>
      <c r="G16" s="2">
        <f>V16+MAX(0,MIN(AA16,$AE16-SUMIF($Z$2:$AD$2,"&lt;"&amp;AA$2,$Z16:$AD16)))</f>
        <v>505</v>
      </c>
      <c r="H16" s="2">
        <f>ROUND(H15+F16-G16,2)</f>
        <v>761.31</v>
      </c>
      <c r="I16" s="2">
        <f>ROUND(K15*Debts!$C$4/12,2)</f>
        <v>38.66</v>
      </c>
      <c r="J16" s="2">
        <f>W16+MAX(0,MIN(AB16,$AE16-SUMIF($Z$2:$AD$2,"&lt;"&amp;AB$2,$Z16:$AD16)))</f>
        <v>285</v>
      </c>
      <c r="K16" s="2">
        <f>ROUND(K15+I16-J16,2)</f>
        <v>6476.47</v>
      </c>
      <c r="L16" s="2">
        <f>ROUND(N15*Debts!$C$5/12,2)</f>
        <v>60.73</v>
      </c>
      <c r="M16" s="2">
        <f>X16+MAX(0,MIN(AC16,$AE16-SUMIF($Z$2:$AD$2,"&lt;"&amp;AC$2,$Z16:$AD16)))</f>
        <v>160</v>
      </c>
      <c r="N16" s="2">
        <f>ROUND(N15+L16-M16,2)</f>
        <v>13150.68</v>
      </c>
      <c r="O16" s="2">
        <f>ROUND(Q15*Debts!$C$6/12,2)</f>
        <v>0</v>
      </c>
      <c r="P16" s="2">
        <f>Y16+MAX(0,MIN(AD16,$AE16-SUMIF($Z$2:$AD$2,"&lt;"&amp;AD$2,$Z16:$AD16)))</f>
        <v>0</v>
      </c>
      <c r="Q16" s="2">
        <f>ROUND(Q15+O16-P16,2)</f>
        <v>0</v>
      </c>
      <c r="R16" s="2">
        <f>D16+G16+J16+M16+P16</f>
        <v>950</v>
      </c>
      <c r="S16" s="2">
        <f>C16+F16+I16+L16+O16</f>
        <v>123.1</v>
      </c>
      <c r="T16" s="2">
        <f>E16+H16+K16+N16+Q16</f>
        <v>20388.46</v>
      </c>
      <c r="U16" s="2">
        <f>MIN(Debts!$D$2,E15+C16)</f>
        <v>0</v>
      </c>
      <c r="V16" s="2">
        <f>MIN(Debts!$D$3,H15+F16)</f>
        <v>105</v>
      </c>
      <c r="W16" s="2">
        <f>MIN(Debts!$D$4,K15+I16)</f>
        <v>285</v>
      </c>
      <c r="X16" s="2">
        <f>MIN(Debts!$D$5,N15+L16)</f>
        <v>160</v>
      </c>
      <c r="Y16" s="2">
        <f>MIN(Debts!$D$6,Q15+O16)</f>
        <v>0</v>
      </c>
      <c r="Z16" s="2">
        <f>E15+C16-U16</f>
        <v>0</v>
      </c>
      <c r="AA16" s="2">
        <f>H15+F16-V16</f>
        <v>1161.31</v>
      </c>
      <c r="AB16" s="2">
        <f>K15+I16-W16</f>
        <v>6476.47</v>
      </c>
      <c r="AC16" s="2">
        <f>N15+L16-X16</f>
        <v>13150.68</v>
      </c>
      <c r="AD16" s="2">
        <f>Q15+O16-Y16</f>
        <v>0</v>
      </c>
      <c r="AE16" s="2">
        <f>MAX(0,Debts!$B$11-SUM(U16:Y16))</f>
        <v>400</v>
      </c>
    </row>
    <row r="17" spans="1:31" x14ac:dyDescent="0.25">
      <c r="A17" s="4">
        <v>15</v>
      </c>
      <c r="B17" s="5">
        <f>DATE(YEAR(Debts!$B$10),MONTH(Debts!$B$10)+A17-1,1)</f>
        <v>46753</v>
      </c>
      <c r="C17" s="2">
        <f>ROUND(E16*Debts!$C$2/12,2)</f>
        <v>0</v>
      </c>
      <c r="D17" s="2">
        <f>U17+MAX(0,MIN(Z17,$AE17-SUMIF($Z$2:$AD$2,"&lt;"&amp;Z$2,$Z17:$AD17)))</f>
        <v>0</v>
      </c>
      <c r="E17" s="2">
        <f>ROUND(E16+C17-D17,2)</f>
        <v>0</v>
      </c>
      <c r="F17" s="2">
        <f>ROUND(H16*Debts!$C$3/12,2)</f>
        <v>14.53</v>
      </c>
      <c r="G17" s="2">
        <f>V17+MAX(0,MIN(AA17,$AE17-SUMIF($Z$2:$AD$2,"&lt;"&amp;AA$2,$Z17:$AD17)))</f>
        <v>505</v>
      </c>
      <c r="H17" s="2">
        <f>ROUND(H16+F17-G17,2)</f>
        <v>270.84</v>
      </c>
      <c r="I17" s="2">
        <f>ROUND(K16*Debts!$C$4/12,2)</f>
        <v>37.24</v>
      </c>
      <c r="J17" s="2">
        <f>W17+MAX(0,MIN(AB17,$AE17-SUMIF($Z$2:$AD$2,"&lt;"&amp;AB$2,$Z17:$AD17)))</f>
        <v>285</v>
      </c>
      <c r="K17" s="2">
        <f>ROUND(K16+I17-J17,2)</f>
        <v>6228.71</v>
      </c>
      <c r="L17" s="2">
        <f>ROUND(N16*Debts!$C$5/12,2)</f>
        <v>60.27</v>
      </c>
      <c r="M17" s="2">
        <f>X17+MAX(0,MIN(AC17,$AE17-SUMIF($Z$2:$AD$2,"&lt;"&amp;AC$2,$Z17:$AD17)))</f>
        <v>160</v>
      </c>
      <c r="N17" s="2">
        <f>ROUND(N16+L17-M17,2)</f>
        <v>13050.95</v>
      </c>
      <c r="O17" s="2">
        <f>ROUND(Q16*Debts!$C$6/12,2)</f>
        <v>0</v>
      </c>
      <c r="P17" s="2">
        <f>Y17+MAX(0,MIN(AD17,$AE17-SUMIF($Z$2:$AD$2,"&lt;"&amp;AD$2,$Z17:$AD17)))</f>
        <v>0</v>
      </c>
      <c r="Q17" s="2">
        <f>ROUND(Q16+O17-P17,2)</f>
        <v>0</v>
      </c>
      <c r="R17" s="2">
        <f>D17+G17+J17+M17+P17</f>
        <v>950</v>
      </c>
      <c r="S17" s="2">
        <f>C17+F17+I17+L17+O17</f>
        <v>112.04</v>
      </c>
      <c r="T17" s="2">
        <f>E17+H17+K17+N17+Q17</f>
        <v>19550.5</v>
      </c>
      <c r="U17" s="2">
        <f>MIN(Debts!$D$2,E16+C17)</f>
        <v>0</v>
      </c>
      <c r="V17" s="2">
        <f>MIN(Debts!$D$3,H16+F17)</f>
        <v>105</v>
      </c>
      <c r="W17" s="2">
        <f>MIN(Debts!$D$4,K16+I17)</f>
        <v>285</v>
      </c>
      <c r="X17" s="2">
        <f>MIN(Debts!$D$5,N16+L17)</f>
        <v>160</v>
      </c>
      <c r="Y17" s="2">
        <f>MIN(Debts!$D$6,Q16+O17)</f>
        <v>0</v>
      </c>
      <c r="Z17" s="2">
        <f>E16+C17-U17</f>
        <v>0</v>
      </c>
      <c r="AA17" s="2">
        <f>H16+F17-V17</f>
        <v>670.8399999999999</v>
      </c>
      <c r="AB17" s="2">
        <f>K16+I17-W17</f>
        <v>6228.71</v>
      </c>
      <c r="AC17" s="2">
        <f>N16+L17-X17</f>
        <v>13050.95</v>
      </c>
      <c r="AD17" s="2">
        <f>Q16+O17-Y17</f>
        <v>0</v>
      </c>
      <c r="AE17" s="2">
        <f>MAX(0,Debts!$B$11-SUM(U17:Y17))</f>
        <v>400</v>
      </c>
    </row>
    <row r="18" spans="1:31" x14ac:dyDescent="0.25">
      <c r="A18" s="4">
        <v>16</v>
      </c>
      <c r="B18" s="5">
        <f>DATE(YEAR(Debts!$B$10),MONTH(Debts!$B$10)+A18-1,1)</f>
        <v>46784</v>
      </c>
      <c r="C18" s="2">
        <f>ROUND(E17*Debts!$C$2/12,2)</f>
        <v>0</v>
      </c>
      <c r="D18" s="2">
        <f>U18+MAX(0,MIN(Z18,$AE18-SUMIF($Z$2:$AD$2,"&lt;"&amp;Z$2,$Z18:$AD18)))</f>
        <v>0</v>
      </c>
      <c r="E18" s="2">
        <f>ROUND(E17+C18-D18,2)</f>
        <v>0</v>
      </c>
      <c r="F18" s="2">
        <f>ROUND(H17*Debts!$C$3/12,2)</f>
        <v>5.17</v>
      </c>
      <c r="G18" s="2">
        <f>V18+MAX(0,MIN(AA18,$AE18-SUMIF($Z$2:$AD$2,"&lt;"&amp;AA$2,$Z18:$AD18)))</f>
        <v>276.01</v>
      </c>
      <c r="H18" s="2">
        <f>ROUND(H17+F18-G18,2)</f>
        <v>0</v>
      </c>
      <c r="I18" s="2">
        <f>ROUND(K17*Debts!$C$4/12,2)</f>
        <v>35.82</v>
      </c>
      <c r="J18" s="2">
        <f>W18+MAX(0,MIN(AB18,$AE18-SUMIF($Z$2:$AD$2,"&lt;"&amp;AB$2,$Z18:$AD18)))</f>
        <v>513.99</v>
      </c>
      <c r="K18" s="2">
        <f>ROUND(K17+I18-J18,2)</f>
        <v>5750.54</v>
      </c>
      <c r="L18" s="2">
        <f>ROUND(N17*Debts!$C$5/12,2)</f>
        <v>59.82</v>
      </c>
      <c r="M18" s="2">
        <f>X18+MAX(0,MIN(AC18,$AE18-SUMIF($Z$2:$AD$2,"&lt;"&amp;AC$2,$Z18:$AD18)))</f>
        <v>160</v>
      </c>
      <c r="N18" s="2">
        <f>ROUND(N17+L18-M18,2)</f>
        <v>12950.77</v>
      </c>
      <c r="O18" s="2">
        <f>ROUND(Q17*Debts!$C$6/12,2)</f>
        <v>0</v>
      </c>
      <c r="P18" s="2">
        <f>Y18+MAX(0,MIN(AD18,$AE18-SUMIF($Z$2:$AD$2,"&lt;"&amp;AD$2,$Z18:$AD18)))</f>
        <v>0</v>
      </c>
      <c r="Q18" s="2">
        <f>ROUND(Q17+O18-P18,2)</f>
        <v>0</v>
      </c>
      <c r="R18" s="2">
        <f>D18+G18+J18+M18+P18</f>
        <v>950</v>
      </c>
      <c r="S18" s="2">
        <f>C18+F18+I18+L18+O18</f>
        <v>100.81</v>
      </c>
      <c r="T18" s="2">
        <f>E18+H18+K18+N18+Q18</f>
        <v>18701.31</v>
      </c>
      <c r="U18" s="2">
        <f>MIN(Debts!$D$2,E17+C18)</f>
        <v>0</v>
      </c>
      <c r="V18" s="2">
        <f>MIN(Debts!$D$3,H17+F18)</f>
        <v>105</v>
      </c>
      <c r="W18" s="2">
        <f>MIN(Debts!$D$4,K17+I18)</f>
        <v>285</v>
      </c>
      <c r="X18" s="2">
        <f>MIN(Debts!$D$5,N17+L18)</f>
        <v>160</v>
      </c>
      <c r="Y18" s="2">
        <f>MIN(Debts!$D$6,Q17+O18)</f>
        <v>0</v>
      </c>
      <c r="Z18" s="2">
        <f>E17+C18-U18</f>
        <v>0</v>
      </c>
      <c r="AA18" s="2">
        <f>H17+F18-V18</f>
        <v>171.01</v>
      </c>
      <c r="AB18" s="2">
        <f>K17+I18-W18</f>
        <v>5979.53</v>
      </c>
      <c r="AC18" s="2">
        <f>N17+L18-X18</f>
        <v>12950.77</v>
      </c>
      <c r="AD18" s="2">
        <f>Q17+O18-Y18</f>
        <v>0</v>
      </c>
      <c r="AE18" s="2">
        <f>MAX(0,Debts!$B$11-SUM(U18:Y18))</f>
        <v>400</v>
      </c>
    </row>
    <row r="19" spans="1:31" x14ac:dyDescent="0.25">
      <c r="A19" s="4">
        <v>17</v>
      </c>
      <c r="B19" s="5">
        <f>DATE(YEAR(Debts!$B$10),MONTH(Debts!$B$10)+A19-1,1)</f>
        <v>46813</v>
      </c>
      <c r="C19" s="2">
        <f>ROUND(E18*Debts!$C$2/12,2)</f>
        <v>0</v>
      </c>
      <c r="D19" s="2">
        <f>U19+MAX(0,MIN(Z19,$AE19-SUMIF($Z$2:$AD$2,"&lt;"&amp;Z$2,$Z19:$AD19)))</f>
        <v>0</v>
      </c>
      <c r="E19" s="2">
        <f>ROUND(E18+C19-D19,2)</f>
        <v>0</v>
      </c>
      <c r="F19" s="2">
        <f>ROUND(H18*Debts!$C$3/12,2)</f>
        <v>0</v>
      </c>
      <c r="G19" s="2">
        <f>V19+MAX(0,MIN(AA19,$AE19-SUMIF($Z$2:$AD$2,"&lt;"&amp;AA$2,$Z19:$AD19)))</f>
        <v>0</v>
      </c>
      <c r="H19" s="2">
        <f>ROUND(H18+F19-G19,2)</f>
        <v>0</v>
      </c>
      <c r="I19" s="2">
        <f>ROUND(K18*Debts!$C$4/12,2)</f>
        <v>33.07</v>
      </c>
      <c r="J19" s="2">
        <f>W19+MAX(0,MIN(AB19,$AE19-SUMIF($Z$2:$AD$2,"&lt;"&amp;AB$2,$Z19:$AD19)))</f>
        <v>790</v>
      </c>
      <c r="K19" s="2">
        <f>ROUND(K18+I19-J19,2)</f>
        <v>4993.61</v>
      </c>
      <c r="L19" s="2">
        <f>ROUND(N18*Debts!$C$5/12,2)</f>
        <v>59.36</v>
      </c>
      <c r="M19" s="2">
        <f>X19+MAX(0,MIN(AC19,$AE19-SUMIF($Z$2:$AD$2,"&lt;"&amp;AC$2,$Z19:$AD19)))</f>
        <v>160</v>
      </c>
      <c r="N19" s="2">
        <f>ROUND(N18+L19-M19,2)</f>
        <v>12850.13</v>
      </c>
      <c r="O19" s="2">
        <f>ROUND(Q18*Debts!$C$6/12,2)</f>
        <v>0</v>
      </c>
      <c r="P19" s="2">
        <f>Y19+MAX(0,MIN(AD19,$AE19-SUMIF($Z$2:$AD$2,"&lt;"&amp;AD$2,$Z19:$AD19)))</f>
        <v>0</v>
      </c>
      <c r="Q19" s="2">
        <f>ROUND(Q18+O19-P19,2)</f>
        <v>0</v>
      </c>
      <c r="R19" s="2">
        <f>D19+G19+J19+M19+P19</f>
        <v>950</v>
      </c>
      <c r="S19" s="2">
        <f>C19+F19+I19+L19+O19</f>
        <v>92.43</v>
      </c>
      <c r="T19" s="2">
        <f>E19+H19+K19+N19+Q19</f>
        <v>17843.739999999998</v>
      </c>
      <c r="U19" s="2">
        <f>MIN(Debts!$D$2,E18+C19)</f>
        <v>0</v>
      </c>
      <c r="V19" s="2">
        <f>MIN(Debts!$D$3,H18+F19)</f>
        <v>0</v>
      </c>
      <c r="W19" s="2">
        <f>MIN(Debts!$D$4,K18+I19)</f>
        <v>285</v>
      </c>
      <c r="X19" s="2">
        <f>MIN(Debts!$D$5,N18+L19)</f>
        <v>160</v>
      </c>
      <c r="Y19" s="2">
        <f>MIN(Debts!$D$6,Q18+O19)</f>
        <v>0</v>
      </c>
      <c r="Z19" s="2">
        <f>E18+C19-U19</f>
        <v>0</v>
      </c>
      <c r="AA19" s="2">
        <f>H18+F19-V19</f>
        <v>0</v>
      </c>
      <c r="AB19" s="2">
        <f>K18+I19-W19</f>
        <v>5498.61</v>
      </c>
      <c r="AC19" s="2">
        <f>N18+L19-X19</f>
        <v>12850.130000000001</v>
      </c>
      <c r="AD19" s="2">
        <f>Q18+O19-Y19</f>
        <v>0</v>
      </c>
      <c r="AE19" s="2">
        <f>MAX(0,Debts!$B$11-SUM(U19:Y19))</f>
        <v>505</v>
      </c>
    </row>
    <row r="20" spans="1:31" x14ac:dyDescent="0.25">
      <c r="A20" s="4">
        <v>18</v>
      </c>
      <c r="B20" s="5">
        <f>DATE(YEAR(Debts!$B$10),MONTH(Debts!$B$10)+A20-1,1)</f>
        <v>46844</v>
      </c>
      <c r="C20" s="2">
        <f>ROUND(E19*Debts!$C$2/12,2)</f>
        <v>0</v>
      </c>
      <c r="D20" s="2">
        <f>U20+MAX(0,MIN(Z20,$AE20-SUMIF($Z$2:$AD$2,"&lt;"&amp;Z$2,$Z20:$AD20)))</f>
        <v>0</v>
      </c>
      <c r="E20" s="2">
        <f>ROUND(E19+C20-D20,2)</f>
        <v>0</v>
      </c>
      <c r="F20" s="2">
        <f>ROUND(H19*Debts!$C$3/12,2)</f>
        <v>0</v>
      </c>
      <c r="G20" s="2">
        <f>V20+MAX(0,MIN(AA20,$AE20-SUMIF($Z$2:$AD$2,"&lt;"&amp;AA$2,$Z20:$AD20)))</f>
        <v>0</v>
      </c>
      <c r="H20" s="2">
        <f>ROUND(H19+F20-G20,2)</f>
        <v>0</v>
      </c>
      <c r="I20" s="2">
        <f>ROUND(K19*Debts!$C$4/12,2)</f>
        <v>28.71</v>
      </c>
      <c r="J20" s="2">
        <f>W20+MAX(0,MIN(AB20,$AE20-SUMIF($Z$2:$AD$2,"&lt;"&amp;AB$2,$Z20:$AD20)))</f>
        <v>790</v>
      </c>
      <c r="K20" s="2">
        <f>ROUND(K19+I20-J20,2)</f>
        <v>4232.32</v>
      </c>
      <c r="L20" s="2">
        <f>ROUND(N19*Debts!$C$5/12,2)</f>
        <v>58.9</v>
      </c>
      <c r="M20" s="2">
        <f>X20+MAX(0,MIN(AC20,$AE20-SUMIF($Z$2:$AD$2,"&lt;"&amp;AC$2,$Z20:$AD20)))</f>
        <v>160</v>
      </c>
      <c r="N20" s="2">
        <f>ROUND(N19+L20-M20,2)</f>
        <v>12749.03</v>
      </c>
      <c r="O20" s="2">
        <f>ROUND(Q19*Debts!$C$6/12,2)</f>
        <v>0</v>
      </c>
      <c r="P20" s="2">
        <f>Y20+MAX(0,MIN(AD20,$AE20-SUMIF($Z$2:$AD$2,"&lt;"&amp;AD$2,$Z20:$AD20)))</f>
        <v>0</v>
      </c>
      <c r="Q20" s="2">
        <f>ROUND(Q19+O20-P20,2)</f>
        <v>0</v>
      </c>
      <c r="R20" s="2">
        <f>D20+G20+J20+M20+P20</f>
        <v>950</v>
      </c>
      <c r="S20" s="2">
        <f>C20+F20+I20+L20+O20</f>
        <v>87.61</v>
      </c>
      <c r="T20" s="2">
        <f>E20+H20+K20+N20+Q20</f>
        <v>16981.35</v>
      </c>
      <c r="U20" s="2">
        <f>MIN(Debts!$D$2,E19+C20)</f>
        <v>0</v>
      </c>
      <c r="V20" s="2">
        <f>MIN(Debts!$D$3,H19+F20)</f>
        <v>0</v>
      </c>
      <c r="W20" s="2">
        <f>MIN(Debts!$D$4,K19+I20)</f>
        <v>285</v>
      </c>
      <c r="X20" s="2">
        <f>MIN(Debts!$D$5,N19+L20)</f>
        <v>160</v>
      </c>
      <c r="Y20" s="2">
        <f>MIN(Debts!$D$6,Q19+O20)</f>
        <v>0</v>
      </c>
      <c r="Z20" s="2">
        <f>E19+C20-U20</f>
        <v>0</v>
      </c>
      <c r="AA20" s="2">
        <f>H19+F20-V20</f>
        <v>0</v>
      </c>
      <c r="AB20" s="2">
        <f>K19+I20-W20</f>
        <v>4737.32</v>
      </c>
      <c r="AC20" s="2">
        <f>N19+L20-X20</f>
        <v>12749.029999999999</v>
      </c>
      <c r="AD20" s="2">
        <f>Q19+O20-Y20</f>
        <v>0</v>
      </c>
      <c r="AE20" s="2">
        <f>MAX(0,Debts!$B$11-SUM(U20:Y20))</f>
        <v>505</v>
      </c>
    </row>
    <row r="21" spans="1:31" x14ac:dyDescent="0.25">
      <c r="A21" s="4">
        <v>19</v>
      </c>
      <c r="B21" s="5">
        <f>DATE(YEAR(Debts!$B$10),MONTH(Debts!$B$10)+A21-1,1)</f>
        <v>46874</v>
      </c>
      <c r="C21" s="2">
        <f>ROUND(E20*Debts!$C$2/12,2)</f>
        <v>0</v>
      </c>
      <c r="D21" s="2">
        <f>U21+MAX(0,MIN(Z21,$AE21-SUMIF($Z$2:$AD$2,"&lt;"&amp;Z$2,$Z21:$AD21)))</f>
        <v>0</v>
      </c>
      <c r="E21" s="2">
        <f>ROUND(E20+C21-D21,2)</f>
        <v>0</v>
      </c>
      <c r="F21" s="2">
        <f>ROUND(H20*Debts!$C$3/12,2)</f>
        <v>0</v>
      </c>
      <c r="G21" s="2">
        <f>V21+MAX(0,MIN(AA21,$AE21-SUMIF($Z$2:$AD$2,"&lt;"&amp;AA$2,$Z21:$AD21)))</f>
        <v>0</v>
      </c>
      <c r="H21" s="2">
        <f>ROUND(H20+F21-G21,2)</f>
        <v>0</v>
      </c>
      <c r="I21" s="2">
        <f>ROUND(K20*Debts!$C$4/12,2)</f>
        <v>24.34</v>
      </c>
      <c r="J21" s="2">
        <f>W21+MAX(0,MIN(AB21,$AE21-SUMIF($Z$2:$AD$2,"&lt;"&amp;AB$2,$Z21:$AD21)))</f>
        <v>790</v>
      </c>
      <c r="K21" s="2">
        <f>ROUND(K20+I21-J21,2)</f>
        <v>3466.66</v>
      </c>
      <c r="L21" s="2">
        <f>ROUND(N20*Debts!$C$5/12,2)</f>
        <v>58.43</v>
      </c>
      <c r="M21" s="2">
        <f>X21+MAX(0,MIN(AC21,$AE21-SUMIF($Z$2:$AD$2,"&lt;"&amp;AC$2,$Z21:$AD21)))</f>
        <v>160</v>
      </c>
      <c r="N21" s="2">
        <f>ROUND(N20+L21-M21,2)</f>
        <v>12647.46</v>
      </c>
      <c r="O21" s="2">
        <f>ROUND(Q20*Debts!$C$6/12,2)</f>
        <v>0</v>
      </c>
      <c r="P21" s="2">
        <f>Y21+MAX(0,MIN(AD21,$AE21-SUMIF($Z$2:$AD$2,"&lt;"&amp;AD$2,$Z21:$AD21)))</f>
        <v>0</v>
      </c>
      <c r="Q21" s="2">
        <f>ROUND(Q20+O21-P21,2)</f>
        <v>0</v>
      </c>
      <c r="R21" s="2">
        <f>D21+G21+J21+M21+P21</f>
        <v>950</v>
      </c>
      <c r="S21" s="2">
        <f>C21+F21+I21+L21+O21</f>
        <v>82.77</v>
      </c>
      <c r="T21" s="2">
        <f>E21+H21+K21+N21+Q21</f>
        <v>16114.119999999999</v>
      </c>
      <c r="U21" s="2">
        <f>MIN(Debts!$D$2,E20+C21)</f>
        <v>0</v>
      </c>
      <c r="V21" s="2">
        <f>MIN(Debts!$D$3,H20+F21)</f>
        <v>0</v>
      </c>
      <c r="W21" s="2">
        <f>MIN(Debts!$D$4,K20+I21)</f>
        <v>285</v>
      </c>
      <c r="X21" s="2">
        <f>MIN(Debts!$D$5,N20+L21)</f>
        <v>160</v>
      </c>
      <c r="Y21" s="2">
        <f>MIN(Debts!$D$6,Q20+O21)</f>
        <v>0</v>
      </c>
      <c r="Z21" s="2">
        <f>E20+C21-U21</f>
        <v>0</v>
      </c>
      <c r="AA21" s="2">
        <f>H20+F21-V21</f>
        <v>0</v>
      </c>
      <c r="AB21" s="2">
        <f>K20+I21-W21</f>
        <v>3971.66</v>
      </c>
      <c r="AC21" s="2">
        <f>N20+L21-X21</f>
        <v>12647.460000000001</v>
      </c>
      <c r="AD21" s="2">
        <f>Q20+O21-Y21</f>
        <v>0</v>
      </c>
      <c r="AE21" s="2">
        <f>MAX(0,Debts!$B$11-SUM(U21:Y21))</f>
        <v>505</v>
      </c>
    </row>
    <row r="22" spans="1:31" x14ac:dyDescent="0.25">
      <c r="A22" s="4">
        <v>20</v>
      </c>
      <c r="B22" s="5">
        <f>DATE(YEAR(Debts!$B$10),MONTH(Debts!$B$10)+A22-1,1)</f>
        <v>46905</v>
      </c>
      <c r="C22" s="2">
        <f>ROUND(E21*Debts!$C$2/12,2)</f>
        <v>0</v>
      </c>
      <c r="D22" s="2">
        <f>U22+MAX(0,MIN(Z22,$AE22-SUMIF($Z$2:$AD$2,"&lt;"&amp;Z$2,$Z22:$AD22)))</f>
        <v>0</v>
      </c>
      <c r="E22" s="2">
        <f>ROUND(E21+C22-D22,2)</f>
        <v>0</v>
      </c>
      <c r="F22" s="2">
        <f>ROUND(H21*Debts!$C$3/12,2)</f>
        <v>0</v>
      </c>
      <c r="G22" s="2">
        <f>V22+MAX(0,MIN(AA22,$AE22-SUMIF($Z$2:$AD$2,"&lt;"&amp;AA$2,$Z22:$AD22)))</f>
        <v>0</v>
      </c>
      <c r="H22" s="2">
        <f>ROUND(H21+F22-G22,2)</f>
        <v>0</v>
      </c>
      <c r="I22" s="2">
        <f>ROUND(K21*Debts!$C$4/12,2)</f>
        <v>19.93</v>
      </c>
      <c r="J22" s="2">
        <f>W22+MAX(0,MIN(AB22,$AE22-SUMIF($Z$2:$AD$2,"&lt;"&amp;AB$2,$Z22:$AD22)))</f>
        <v>790</v>
      </c>
      <c r="K22" s="2">
        <f>ROUND(K21+I22-J22,2)</f>
        <v>2696.59</v>
      </c>
      <c r="L22" s="2">
        <f>ROUND(N21*Debts!$C$5/12,2)</f>
        <v>57.97</v>
      </c>
      <c r="M22" s="2">
        <f>X22+MAX(0,MIN(AC22,$AE22-SUMIF($Z$2:$AD$2,"&lt;"&amp;AC$2,$Z22:$AD22)))</f>
        <v>160</v>
      </c>
      <c r="N22" s="2">
        <f>ROUND(N21+L22-M22,2)</f>
        <v>12545.43</v>
      </c>
      <c r="O22" s="2">
        <f>ROUND(Q21*Debts!$C$6/12,2)</f>
        <v>0</v>
      </c>
      <c r="P22" s="2">
        <f>Y22+MAX(0,MIN(AD22,$AE22-SUMIF($Z$2:$AD$2,"&lt;"&amp;AD$2,$Z22:$AD22)))</f>
        <v>0</v>
      </c>
      <c r="Q22" s="2">
        <f>ROUND(Q21+O22-P22,2)</f>
        <v>0</v>
      </c>
      <c r="R22" s="2">
        <f>D22+G22+J22+M22+P22</f>
        <v>950</v>
      </c>
      <c r="S22" s="2">
        <f>C22+F22+I22+L22+O22</f>
        <v>77.9</v>
      </c>
      <c r="T22" s="2">
        <f>E22+H22+K22+N22+Q22</f>
        <v>15242.02</v>
      </c>
      <c r="U22" s="2">
        <f>MIN(Debts!$D$2,E21+C22)</f>
        <v>0</v>
      </c>
      <c r="V22" s="2">
        <f>MIN(Debts!$D$3,H21+F22)</f>
        <v>0</v>
      </c>
      <c r="W22" s="2">
        <f>MIN(Debts!$D$4,K21+I22)</f>
        <v>285</v>
      </c>
      <c r="X22" s="2">
        <f>MIN(Debts!$D$5,N21+L22)</f>
        <v>160</v>
      </c>
      <c r="Y22" s="2">
        <f>MIN(Debts!$D$6,Q21+O22)</f>
        <v>0</v>
      </c>
      <c r="Z22" s="2">
        <f>E21+C22-U22</f>
        <v>0</v>
      </c>
      <c r="AA22" s="2">
        <f>H21+F22-V22</f>
        <v>0</v>
      </c>
      <c r="AB22" s="2">
        <f>K21+I22-W22</f>
        <v>3201.5899999999997</v>
      </c>
      <c r="AC22" s="2">
        <f>N21+L22-X22</f>
        <v>12545.429999999998</v>
      </c>
      <c r="AD22" s="2">
        <f>Q21+O22-Y22</f>
        <v>0</v>
      </c>
      <c r="AE22" s="2">
        <f>MAX(0,Debts!$B$11-SUM(U22:Y22))</f>
        <v>505</v>
      </c>
    </row>
    <row r="23" spans="1:31" x14ac:dyDescent="0.25">
      <c r="A23" s="4">
        <v>21</v>
      </c>
      <c r="B23" s="5">
        <f>DATE(YEAR(Debts!$B$10),MONTH(Debts!$B$10)+A23-1,1)</f>
        <v>46935</v>
      </c>
      <c r="C23" s="2">
        <f>ROUND(E22*Debts!$C$2/12,2)</f>
        <v>0</v>
      </c>
      <c r="D23" s="2">
        <f>U23+MAX(0,MIN(Z23,$AE23-SUMIF($Z$2:$AD$2,"&lt;"&amp;Z$2,$Z23:$AD23)))</f>
        <v>0</v>
      </c>
      <c r="E23" s="2">
        <f>ROUND(E22+C23-D23,2)</f>
        <v>0</v>
      </c>
      <c r="F23" s="2">
        <f>ROUND(H22*Debts!$C$3/12,2)</f>
        <v>0</v>
      </c>
      <c r="G23" s="2">
        <f>V23+MAX(0,MIN(AA23,$AE23-SUMIF($Z$2:$AD$2,"&lt;"&amp;AA$2,$Z23:$AD23)))</f>
        <v>0</v>
      </c>
      <c r="H23" s="2">
        <f>ROUND(H22+F23-G23,2)</f>
        <v>0</v>
      </c>
      <c r="I23" s="2">
        <f>ROUND(K22*Debts!$C$4/12,2)</f>
        <v>15.51</v>
      </c>
      <c r="J23" s="2">
        <f>W23+MAX(0,MIN(AB23,$AE23-SUMIF($Z$2:$AD$2,"&lt;"&amp;AB$2,$Z23:$AD23)))</f>
        <v>790</v>
      </c>
      <c r="K23" s="2">
        <f>ROUND(K22+I23-J23,2)</f>
        <v>1922.1</v>
      </c>
      <c r="L23" s="2">
        <f>ROUND(N22*Debts!$C$5/12,2)</f>
        <v>57.5</v>
      </c>
      <c r="M23" s="2">
        <f>X23+MAX(0,MIN(AC23,$AE23-SUMIF($Z$2:$AD$2,"&lt;"&amp;AC$2,$Z23:$AD23)))</f>
        <v>160</v>
      </c>
      <c r="N23" s="2">
        <f>ROUND(N22+L23-M23,2)</f>
        <v>12442.93</v>
      </c>
      <c r="O23" s="2">
        <f>ROUND(Q22*Debts!$C$6/12,2)</f>
        <v>0</v>
      </c>
      <c r="P23" s="2">
        <f>Y23+MAX(0,MIN(AD23,$AE23-SUMIF($Z$2:$AD$2,"&lt;"&amp;AD$2,$Z23:$AD23)))</f>
        <v>0</v>
      </c>
      <c r="Q23" s="2">
        <f>ROUND(Q22+O23-P23,2)</f>
        <v>0</v>
      </c>
      <c r="R23" s="2">
        <f>D23+G23+J23+M23+P23</f>
        <v>950</v>
      </c>
      <c r="S23" s="2">
        <f>C23+F23+I23+L23+O23</f>
        <v>73.01</v>
      </c>
      <c r="T23" s="2">
        <f>E23+H23+K23+N23+Q23</f>
        <v>14365.03</v>
      </c>
      <c r="U23" s="2">
        <f>MIN(Debts!$D$2,E22+C23)</f>
        <v>0</v>
      </c>
      <c r="V23" s="2">
        <f>MIN(Debts!$D$3,H22+F23)</f>
        <v>0</v>
      </c>
      <c r="W23" s="2">
        <f>MIN(Debts!$D$4,K22+I23)</f>
        <v>285</v>
      </c>
      <c r="X23" s="2">
        <f>MIN(Debts!$D$5,N22+L23)</f>
        <v>160</v>
      </c>
      <c r="Y23" s="2">
        <f>MIN(Debts!$D$6,Q22+O23)</f>
        <v>0</v>
      </c>
      <c r="Z23" s="2">
        <f>E22+C23-U23</f>
        <v>0</v>
      </c>
      <c r="AA23" s="2">
        <f>H22+F23-V23</f>
        <v>0</v>
      </c>
      <c r="AB23" s="2">
        <f>K22+I23-W23</f>
        <v>2427.1000000000004</v>
      </c>
      <c r="AC23" s="2">
        <f>N22+L23-X23</f>
        <v>12442.93</v>
      </c>
      <c r="AD23" s="2">
        <f>Q22+O23-Y23</f>
        <v>0</v>
      </c>
      <c r="AE23" s="2">
        <f>MAX(0,Debts!$B$11-SUM(U23:Y23))</f>
        <v>505</v>
      </c>
    </row>
    <row r="24" spans="1:31" x14ac:dyDescent="0.25">
      <c r="A24" s="4">
        <v>22</v>
      </c>
      <c r="B24" s="5">
        <f>DATE(YEAR(Debts!$B$10),MONTH(Debts!$B$10)+A24-1,1)</f>
        <v>46966</v>
      </c>
      <c r="C24" s="2">
        <f>ROUND(E23*Debts!$C$2/12,2)</f>
        <v>0</v>
      </c>
      <c r="D24" s="2">
        <f>U24+MAX(0,MIN(Z24,$AE24-SUMIF($Z$2:$AD$2,"&lt;"&amp;Z$2,$Z24:$AD24)))</f>
        <v>0</v>
      </c>
      <c r="E24" s="2">
        <f>ROUND(E23+C24-D24,2)</f>
        <v>0</v>
      </c>
      <c r="F24" s="2">
        <f>ROUND(H23*Debts!$C$3/12,2)</f>
        <v>0</v>
      </c>
      <c r="G24" s="2">
        <f>V24+MAX(0,MIN(AA24,$AE24-SUMIF($Z$2:$AD$2,"&lt;"&amp;AA$2,$Z24:$AD24)))</f>
        <v>0</v>
      </c>
      <c r="H24" s="2">
        <f>ROUND(H23+F24-G24,2)</f>
        <v>0</v>
      </c>
      <c r="I24" s="2">
        <f>ROUND(K23*Debts!$C$4/12,2)</f>
        <v>11.05</v>
      </c>
      <c r="J24" s="2">
        <f>W24+MAX(0,MIN(AB24,$AE24-SUMIF($Z$2:$AD$2,"&lt;"&amp;AB$2,$Z24:$AD24)))</f>
        <v>790</v>
      </c>
      <c r="K24" s="2">
        <f>ROUND(K23+I24-J24,2)</f>
        <v>1143.15</v>
      </c>
      <c r="L24" s="2">
        <f>ROUND(N23*Debts!$C$5/12,2)</f>
        <v>57.03</v>
      </c>
      <c r="M24" s="2">
        <f>X24+MAX(0,MIN(AC24,$AE24-SUMIF($Z$2:$AD$2,"&lt;"&amp;AC$2,$Z24:$AD24)))</f>
        <v>160</v>
      </c>
      <c r="N24" s="2">
        <f>ROUND(N23+L24-M24,2)</f>
        <v>12339.96</v>
      </c>
      <c r="O24" s="2">
        <f>ROUND(Q23*Debts!$C$6/12,2)</f>
        <v>0</v>
      </c>
      <c r="P24" s="2">
        <f>Y24+MAX(0,MIN(AD24,$AE24-SUMIF($Z$2:$AD$2,"&lt;"&amp;AD$2,$Z24:$AD24)))</f>
        <v>0</v>
      </c>
      <c r="Q24" s="2">
        <f>ROUND(Q23+O24-P24,2)</f>
        <v>0</v>
      </c>
      <c r="R24" s="2">
        <f>D24+G24+J24+M24+P24</f>
        <v>950</v>
      </c>
      <c r="S24" s="2">
        <f>C24+F24+I24+L24+O24</f>
        <v>68.08</v>
      </c>
      <c r="T24" s="2">
        <f>E24+H24+K24+N24+Q24</f>
        <v>13483.109999999999</v>
      </c>
      <c r="U24" s="2">
        <f>MIN(Debts!$D$2,E23+C24)</f>
        <v>0</v>
      </c>
      <c r="V24" s="2">
        <f>MIN(Debts!$D$3,H23+F24)</f>
        <v>0</v>
      </c>
      <c r="W24" s="2">
        <f>MIN(Debts!$D$4,K23+I24)</f>
        <v>285</v>
      </c>
      <c r="X24" s="2">
        <f>MIN(Debts!$D$5,N23+L24)</f>
        <v>160</v>
      </c>
      <c r="Y24" s="2">
        <f>MIN(Debts!$D$6,Q23+O24)</f>
        <v>0</v>
      </c>
      <c r="Z24" s="2">
        <f>E23+C24-U24</f>
        <v>0</v>
      </c>
      <c r="AA24" s="2">
        <f>H23+F24-V24</f>
        <v>0</v>
      </c>
      <c r="AB24" s="2">
        <f>K23+I24-W24</f>
        <v>1648.1499999999999</v>
      </c>
      <c r="AC24" s="2">
        <f>N23+L24-X24</f>
        <v>12339.960000000001</v>
      </c>
      <c r="AD24" s="2">
        <f>Q23+O24-Y24</f>
        <v>0</v>
      </c>
      <c r="AE24" s="2">
        <f>MAX(0,Debts!$B$11-SUM(U24:Y24))</f>
        <v>505</v>
      </c>
    </row>
    <row r="25" spans="1:31" x14ac:dyDescent="0.25">
      <c r="A25" s="4">
        <v>23</v>
      </c>
      <c r="B25" s="5">
        <f>DATE(YEAR(Debts!$B$10),MONTH(Debts!$B$10)+A25-1,1)</f>
        <v>46997</v>
      </c>
      <c r="C25" s="2">
        <f>ROUND(E24*Debts!$C$2/12,2)</f>
        <v>0</v>
      </c>
      <c r="D25" s="2">
        <f>U25+MAX(0,MIN(Z25,$AE25-SUMIF($Z$2:$AD$2,"&lt;"&amp;Z$2,$Z25:$AD25)))</f>
        <v>0</v>
      </c>
      <c r="E25" s="2">
        <f>ROUND(E24+C25-D25,2)</f>
        <v>0</v>
      </c>
      <c r="F25" s="2">
        <f>ROUND(H24*Debts!$C$3/12,2)</f>
        <v>0</v>
      </c>
      <c r="G25" s="2">
        <f>V25+MAX(0,MIN(AA25,$AE25-SUMIF($Z$2:$AD$2,"&lt;"&amp;AA$2,$Z25:$AD25)))</f>
        <v>0</v>
      </c>
      <c r="H25" s="2">
        <f>ROUND(H24+F25-G25,2)</f>
        <v>0</v>
      </c>
      <c r="I25" s="2">
        <f>ROUND(K24*Debts!$C$4/12,2)</f>
        <v>6.57</v>
      </c>
      <c r="J25" s="2">
        <f>W25+MAX(0,MIN(AB25,$AE25-SUMIF($Z$2:$AD$2,"&lt;"&amp;AB$2,$Z25:$AD25)))</f>
        <v>790</v>
      </c>
      <c r="K25" s="2">
        <f>ROUND(K24+I25-J25,2)</f>
        <v>359.72</v>
      </c>
      <c r="L25" s="2">
        <f>ROUND(N24*Debts!$C$5/12,2)</f>
        <v>56.56</v>
      </c>
      <c r="M25" s="2">
        <f>X25+MAX(0,MIN(AC25,$AE25-SUMIF($Z$2:$AD$2,"&lt;"&amp;AC$2,$Z25:$AD25)))</f>
        <v>160</v>
      </c>
      <c r="N25" s="2">
        <f>ROUND(N24+L25-M25,2)</f>
        <v>12236.52</v>
      </c>
      <c r="O25" s="2">
        <f>ROUND(Q24*Debts!$C$6/12,2)</f>
        <v>0</v>
      </c>
      <c r="P25" s="2">
        <f>Y25+MAX(0,MIN(AD25,$AE25-SUMIF($Z$2:$AD$2,"&lt;"&amp;AD$2,$Z25:$AD25)))</f>
        <v>0</v>
      </c>
      <c r="Q25" s="2">
        <f>ROUND(Q24+O25-P25,2)</f>
        <v>0</v>
      </c>
      <c r="R25" s="2">
        <f>D25+G25+J25+M25+P25</f>
        <v>950</v>
      </c>
      <c r="S25" s="2">
        <f>C25+F25+I25+L25+O25</f>
        <v>63.13</v>
      </c>
      <c r="T25" s="2">
        <f>E25+H25+K25+N25+Q25</f>
        <v>12596.24</v>
      </c>
      <c r="U25" s="2">
        <f>MIN(Debts!$D$2,E24+C25)</f>
        <v>0</v>
      </c>
      <c r="V25" s="2">
        <f>MIN(Debts!$D$3,H24+F25)</f>
        <v>0</v>
      </c>
      <c r="W25" s="2">
        <f>MIN(Debts!$D$4,K24+I25)</f>
        <v>285</v>
      </c>
      <c r="X25" s="2">
        <f>MIN(Debts!$D$5,N24+L25)</f>
        <v>160</v>
      </c>
      <c r="Y25" s="2">
        <f>MIN(Debts!$D$6,Q24+O25)</f>
        <v>0</v>
      </c>
      <c r="Z25" s="2">
        <f>E24+C25-U25</f>
        <v>0</v>
      </c>
      <c r="AA25" s="2">
        <f>H24+F25-V25</f>
        <v>0</v>
      </c>
      <c r="AB25" s="2">
        <f>K24+I25-W25</f>
        <v>864.72</v>
      </c>
      <c r="AC25" s="2">
        <f>N24+L25-X25</f>
        <v>12236.519999999999</v>
      </c>
      <c r="AD25" s="2">
        <f>Q24+O25-Y25</f>
        <v>0</v>
      </c>
      <c r="AE25" s="2">
        <f>MAX(0,Debts!$B$11-SUM(U25:Y25))</f>
        <v>505</v>
      </c>
    </row>
    <row r="26" spans="1:31" x14ac:dyDescent="0.25">
      <c r="A26" s="4">
        <v>24</v>
      </c>
      <c r="B26" s="5">
        <f>DATE(YEAR(Debts!$B$10),MONTH(Debts!$B$10)+A26-1,1)</f>
        <v>47027</v>
      </c>
      <c r="C26" s="2">
        <f>ROUND(E25*Debts!$C$2/12,2)</f>
        <v>0</v>
      </c>
      <c r="D26" s="2">
        <f>U26+MAX(0,MIN(Z26,$AE26-SUMIF($Z$2:$AD$2,"&lt;"&amp;Z$2,$Z26:$AD26)))</f>
        <v>0</v>
      </c>
      <c r="E26" s="2">
        <f>ROUND(E25+C26-D26,2)</f>
        <v>0</v>
      </c>
      <c r="F26" s="2">
        <f>ROUND(H25*Debts!$C$3/12,2)</f>
        <v>0</v>
      </c>
      <c r="G26" s="2">
        <f>V26+MAX(0,MIN(AA26,$AE26-SUMIF($Z$2:$AD$2,"&lt;"&amp;AA$2,$Z26:$AD26)))</f>
        <v>0</v>
      </c>
      <c r="H26" s="2">
        <f>ROUND(H25+F26-G26,2)</f>
        <v>0</v>
      </c>
      <c r="I26" s="2">
        <f>ROUND(K25*Debts!$C$4/12,2)</f>
        <v>2.07</v>
      </c>
      <c r="J26" s="2">
        <f>W26+MAX(0,MIN(AB26,$AE26-SUMIF($Z$2:$AD$2,"&lt;"&amp;AB$2,$Z26:$AD26)))</f>
        <v>361.79</v>
      </c>
      <c r="K26" s="2">
        <f>ROUND(K25+I26-J26,2)</f>
        <v>0</v>
      </c>
      <c r="L26" s="2">
        <f>ROUND(N25*Debts!$C$5/12,2)</f>
        <v>56.08</v>
      </c>
      <c r="M26" s="2">
        <f>X26+MAX(0,MIN(AC26,$AE26-SUMIF($Z$2:$AD$2,"&lt;"&amp;AC$2,$Z26:$AD26)))</f>
        <v>588.21</v>
      </c>
      <c r="N26" s="2">
        <f>ROUND(N25+L26-M26,2)</f>
        <v>11704.39</v>
      </c>
      <c r="O26" s="2">
        <f>ROUND(Q25*Debts!$C$6/12,2)</f>
        <v>0</v>
      </c>
      <c r="P26" s="2">
        <f>Y26+MAX(0,MIN(AD26,$AE26-SUMIF($Z$2:$AD$2,"&lt;"&amp;AD$2,$Z26:$AD26)))</f>
        <v>0</v>
      </c>
      <c r="Q26" s="2">
        <f>ROUND(Q25+O26-P26,2)</f>
        <v>0</v>
      </c>
      <c r="R26" s="2">
        <f>D26+G26+J26+M26+P26</f>
        <v>950</v>
      </c>
      <c r="S26" s="2">
        <f>C26+F26+I26+L26+O26</f>
        <v>58.15</v>
      </c>
      <c r="T26" s="2">
        <f>E26+H26+K26+N26+Q26</f>
        <v>11704.39</v>
      </c>
      <c r="U26" s="2">
        <f>MIN(Debts!$D$2,E25+C26)</f>
        <v>0</v>
      </c>
      <c r="V26" s="2">
        <f>MIN(Debts!$D$3,H25+F26)</f>
        <v>0</v>
      </c>
      <c r="W26" s="2">
        <f>MIN(Debts!$D$4,K25+I26)</f>
        <v>285</v>
      </c>
      <c r="X26" s="2">
        <f>MIN(Debts!$D$5,N25+L26)</f>
        <v>160</v>
      </c>
      <c r="Y26" s="2">
        <f>MIN(Debts!$D$6,Q25+O26)</f>
        <v>0</v>
      </c>
      <c r="Z26" s="2">
        <f>E25+C26-U26</f>
        <v>0</v>
      </c>
      <c r="AA26" s="2">
        <f>H25+F26-V26</f>
        <v>0</v>
      </c>
      <c r="AB26" s="2">
        <f>K25+I26-W26</f>
        <v>76.79000000000002</v>
      </c>
      <c r="AC26" s="2">
        <f>N25+L26-X26</f>
        <v>12132.6</v>
      </c>
      <c r="AD26" s="2">
        <f>Q25+O26-Y26</f>
        <v>0</v>
      </c>
      <c r="AE26" s="2">
        <f>MAX(0,Debts!$B$11-SUM(U26:Y26))</f>
        <v>505</v>
      </c>
    </row>
    <row r="27" spans="1:31" x14ac:dyDescent="0.25">
      <c r="A27" s="4">
        <v>25</v>
      </c>
      <c r="B27" s="5">
        <f>DATE(YEAR(Debts!$B$10),MONTH(Debts!$B$10)+A27-1,1)</f>
        <v>47058</v>
      </c>
      <c r="C27" s="2">
        <f>ROUND(E26*Debts!$C$2/12,2)</f>
        <v>0</v>
      </c>
      <c r="D27" s="2">
        <f>U27+MAX(0,MIN(Z27,$AE27-SUMIF($Z$2:$AD$2,"&lt;"&amp;Z$2,$Z27:$AD27)))</f>
        <v>0</v>
      </c>
      <c r="E27" s="2">
        <f>ROUND(E26+C27-D27,2)</f>
        <v>0</v>
      </c>
      <c r="F27" s="2">
        <f>ROUND(H26*Debts!$C$3/12,2)</f>
        <v>0</v>
      </c>
      <c r="G27" s="2">
        <f>V27+MAX(0,MIN(AA27,$AE27-SUMIF($Z$2:$AD$2,"&lt;"&amp;AA$2,$Z27:$AD27)))</f>
        <v>0</v>
      </c>
      <c r="H27" s="2">
        <f>ROUND(H26+F27-G27,2)</f>
        <v>0</v>
      </c>
      <c r="I27" s="2">
        <f>ROUND(K26*Debts!$C$4/12,2)</f>
        <v>0</v>
      </c>
      <c r="J27" s="2">
        <f>W27+MAX(0,MIN(AB27,$AE27-SUMIF($Z$2:$AD$2,"&lt;"&amp;AB$2,$Z27:$AD27)))</f>
        <v>0</v>
      </c>
      <c r="K27" s="2">
        <f>ROUND(K26+I27-J27,2)</f>
        <v>0</v>
      </c>
      <c r="L27" s="2">
        <f>ROUND(N26*Debts!$C$5/12,2)</f>
        <v>53.65</v>
      </c>
      <c r="M27" s="2">
        <f>X27+MAX(0,MIN(AC27,$AE27-SUMIF($Z$2:$AD$2,"&lt;"&amp;AC$2,$Z27:$AD27)))</f>
        <v>950</v>
      </c>
      <c r="N27" s="2">
        <f>ROUND(N26+L27-M27,2)</f>
        <v>10808.04</v>
      </c>
      <c r="O27" s="2">
        <f>ROUND(Q26*Debts!$C$6/12,2)</f>
        <v>0</v>
      </c>
      <c r="P27" s="2">
        <f>Y27+MAX(0,MIN(AD27,$AE27-SUMIF($Z$2:$AD$2,"&lt;"&amp;AD$2,$Z27:$AD27)))</f>
        <v>0</v>
      </c>
      <c r="Q27" s="2">
        <f>ROUND(Q26+O27-P27,2)</f>
        <v>0</v>
      </c>
      <c r="R27" s="2">
        <f>D27+G27+J27+M27+P27</f>
        <v>950</v>
      </c>
      <c r="S27" s="2">
        <f>C27+F27+I27+L27+O27</f>
        <v>53.65</v>
      </c>
      <c r="T27" s="2">
        <f>E27+H27+K27+N27+Q27</f>
        <v>10808.04</v>
      </c>
      <c r="U27" s="2">
        <f>MIN(Debts!$D$2,E26+C27)</f>
        <v>0</v>
      </c>
      <c r="V27" s="2">
        <f>MIN(Debts!$D$3,H26+F27)</f>
        <v>0</v>
      </c>
      <c r="W27" s="2">
        <f>MIN(Debts!$D$4,K26+I27)</f>
        <v>0</v>
      </c>
      <c r="X27" s="2">
        <f>MIN(Debts!$D$5,N26+L27)</f>
        <v>160</v>
      </c>
      <c r="Y27" s="2">
        <f>MIN(Debts!$D$6,Q26+O27)</f>
        <v>0</v>
      </c>
      <c r="Z27" s="2">
        <f>E26+C27-U27</f>
        <v>0</v>
      </c>
      <c r="AA27" s="2">
        <f>H26+F27-V27</f>
        <v>0</v>
      </c>
      <c r="AB27" s="2">
        <f>K26+I27-W27</f>
        <v>0</v>
      </c>
      <c r="AC27" s="2">
        <f>N26+L27-X27</f>
        <v>11598.039999999999</v>
      </c>
      <c r="AD27" s="2">
        <f>Q26+O27-Y27</f>
        <v>0</v>
      </c>
      <c r="AE27" s="2">
        <f>MAX(0,Debts!$B$11-SUM(U27:Y27))</f>
        <v>790</v>
      </c>
    </row>
    <row r="28" spans="1:31" x14ac:dyDescent="0.25">
      <c r="A28" s="4">
        <v>26</v>
      </c>
      <c r="B28" s="5">
        <f>DATE(YEAR(Debts!$B$10),MONTH(Debts!$B$10)+A28-1,1)</f>
        <v>47088</v>
      </c>
      <c r="C28" s="2">
        <f>ROUND(E27*Debts!$C$2/12,2)</f>
        <v>0</v>
      </c>
      <c r="D28" s="2">
        <f>U28+MAX(0,MIN(Z28,$AE28-SUMIF($Z$2:$AD$2,"&lt;"&amp;Z$2,$Z28:$AD28)))</f>
        <v>0</v>
      </c>
      <c r="E28" s="2">
        <f>ROUND(E27+C28-D28,2)</f>
        <v>0</v>
      </c>
      <c r="F28" s="2">
        <f>ROUND(H27*Debts!$C$3/12,2)</f>
        <v>0</v>
      </c>
      <c r="G28" s="2">
        <f>V28+MAX(0,MIN(AA28,$AE28-SUMIF($Z$2:$AD$2,"&lt;"&amp;AA$2,$Z28:$AD28)))</f>
        <v>0</v>
      </c>
      <c r="H28" s="2">
        <f>ROUND(H27+F28-G28,2)</f>
        <v>0</v>
      </c>
      <c r="I28" s="2">
        <f>ROUND(K27*Debts!$C$4/12,2)</f>
        <v>0</v>
      </c>
      <c r="J28" s="2">
        <f>W28+MAX(0,MIN(AB28,$AE28-SUMIF($Z$2:$AD$2,"&lt;"&amp;AB$2,$Z28:$AD28)))</f>
        <v>0</v>
      </c>
      <c r="K28" s="2">
        <f>ROUND(K27+I28-J28,2)</f>
        <v>0</v>
      </c>
      <c r="L28" s="2">
        <f>ROUND(N27*Debts!$C$5/12,2)</f>
        <v>49.54</v>
      </c>
      <c r="M28" s="2">
        <f>X28+MAX(0,MIN(AC28,$AE28-SUMIF($Z$2:$AD$2,"&lt;"&amp;AC$2,$Z28:$AD28)))</f>
        <v>950</v>
      </c>
      <c r="N28" s="2">
        <f>ROUND(N27+L28-M28,2)</f>
        <v>9907.58</v>
      </c>
      <c r="O28" s="2">
        <f>ROUND(Q27*Debts!$C$6/12,2)</f>
        <v>0</v>
      </c>
      <c r="P28" s="2">
        <f>Y28+MAX(0,MIN(AD28,$AE28-SUMIF($Z$2:$AD$2,"&lt;"&amp;AD$2,$Z28:$AD28)))</f>
        <v>0</v>
      </c>
      <c r="Q28" s="2">
        <f>ROUND(Q27+O28-P28,2)</f>
        <v>0</v>
      </c>
      <c r="R28" s="2">
        <f>D28+G28+J28+M28+P28</f>
        <v>950</v>
      </c>
      <c r="S28" s="2">
        <f>C28+F28+I28+L28+O28</f>
        <v>49.54</v>
      </c>
      <c r="T28" s="2">
        <f>E28+H28+K28+N28+Q28</f>
        <v>9907.58</v>
      </c>
      <c r="U28" s="2">
        <f>MIN(Debts!$D$2,E27+C28)</f>
        <v>0</v>
      </c>
      <c r="V28" s="2">
        <f>MIN(Debts!$D$3,H27+F28)</f>
        <v>0</v>
      </c>
      <c r="W28" s="2">
        <f>MIN(Debts!$D$4,K27+I28)</f>
        <v>0</v>
      </c>
      <c r="X28" s="2">
        <f>MIN(Debts!$D$5,N27+L28)</f>
        <v>160</v>
      </c>
      <c r="Y28" s="2">
        <f>MIN(Debts!$D$6,Q27+O28)</f>
        <v>0</v>
      </c>
      <c r="Z28" s="2">
        <f>E27+C28-U28</f>
        <v>0</v>
      </c>
      <c r="AA28" s="2">
        <f>H27+F28-V28</f>
        <v>0</v>
      </c>
      <c r="AB28" s="2">
        <f>K27+I28-W28</f>
        <v>0</v>
      </c>
      <c r="AC28" s="2">
        <f>N27+L28-X28</f>
        <v>10697.580000000002</v>
      </c>
      <c r="AD28" s="2">
        <f>Q27+O28-Y28</f>
        <v>0</v>
      </c>
      <c r="AE28" s="2">
        <f>MAX(0,Debts!$B$11-SUM(U28:Y28))</f>
        <v>790</v>
      </c>
    </row>
    <row r="29" spans="1:31" x14ac:dyDescent="0.25">
      <c r="A29" s="4">
        <v>27</v>
      </c>
      <c r="B29" s="5">
        <f>DATE(YEAR(Debts!$B$10),MONTH(Debts!$B$10)+A29-1,1)</f>
        <v>47119</v>
      </c>
      <c r="C29" s="2">
        <f>ROUND(E28*Debts!$C$2/12,2)</f>
        <v>0</v>
      </c>
      <c r="D29" s="2">
        <f>U29+MAX(0,MIN(Z29,$AE29-SUMIF($Z$2:$AD$2,"&lt;"&amp;Z$2,$Z29:$AD29)))</f>
        <v>0</v>
      </c>
      <c r="E29" s="2">
        <f>ROUND(E28+C29-D29,2)</f>
        <v>0</v>
      </c>
      <c r="F29" s="2">
        <f>ROUND(H28*Debts!$C$3/12,2)</f>
        <v>0</v>
      </c>
      <c r="G29" s="2">
        <f>V29+MAX(0,MIN(AA29,$AE29-SUMIF($Z$2:$AD$2,"&lt;"&amp;AA$2,$Z29:$AD29)))</f>
        <v>0</v>
      </c>
      <c r="H29" s="2">
        <f>ROUND(H28+F29-G29,2)</f>
        <v>0</v>
      </c>
      <c r="I29" s="2">
        <f>ROUND(K28*Debts!$C$4/12,2)</f>
        <v>0</v>
      </c>
      <c r="J29" s="2">
        <f>W29+MAX(0,MIN(AB29,$AE29-SUMIF($Z$2:$AD$2,"&lt;"&amp;AB$2,$Z29:$AD29)))</f>
        <v>0</v>
      </c>
      <c r="K29" s="2">
        <f>ROUND(K28+I29-J29,2)</f>
        <v>0</v>
      </c>
      <c r="L29" s="2">
        <f>ROUND(N28*Debts!$C$5/12,2)</f>
        <v>45.41</v>
      </c>
      <c r="M29" s="2">
        <f>X29+MAX(0,MIN(AC29,$AE29-SUMIF($Z$2:$AD$2,"&lt;"&amp;AC$2,$Z29:$AD29)))</f>
        <v>950</v>
      </c>
      <c r="N29" s="2">
        <f>ROUND(N28+L29-M29,2)</f>
        <v>9002.99</v>
      </c>
      <c r="O29" s="2">
        <f>ROUND(Q28*Debts!$C$6/12,2)</f>
        <v>0</v>
      </c>
      <c r="P29" s="2">
        <f>Y29+MAX(0,MIN(AD29,$AE29-SUMIF($Z$2:$AD$2,"&lt;"&amp;AD$2,$Z29:$AD29)))</f>
        <v>0</v>
      </c>
      <c r="Q29" s="2">
        <f>ROUND(Q28+O29-P29,2)</f>
        <v>0</v>
      </c>
      <c r="R29" s="2">
        <f>D29+G29+J29+M29+P29</f>
        <v>950</v>
      </c>
      <c r="S29" s="2">
        <f>C29+F29+I29+L29+O29</f>
        <v>45.41</v>
      </c>
      <c r="T29" s="2">
        <f>E29+H29+K29+N29+Q29</f>
        <v>9002.99</v>
      </c>
      <c r="U29" s="2">
        <f>MIN(Debts!$D$2,E28+C29)</f>
        <v>0</v>
      </c>
      <c r="V29" s="2">
        <f>MIN(Debts!$D$3,H28+F29)</f>
        <v>0</v>
      </c>
      <c r="W29" s="2">
        <f>MIN(Debts!$D$4,K28+I29)</f>
        <v>0</v>
      </c>
      <c r="X29" s="2">
        <f>MIN(Debts!$D$5,N28+L29)</f>
        <v>160</v>
      </c>
      <c r="Y29" s="2">
        <f>MIN(Debts!$D$6,Q28+O29)</f>
        <v>0</v>
      </c>
      <c r="Z29" s="2">
        <f>E28+C29-U29</f>
        <v>0</v>
      </c>
      <c r="AA29" s="2">
        <f>H28+F29-V29</f>
        <v>0</v>
      </c>
      <c r="AB29" s="2">
        <f>K28+I29-W29</f>
        <v>0</v>
      </c>
      <c r="AC29" s="2">
        <f>N28+L29-X29</f>
        <v>9792.99</v>
      </c>
      <c r="AD29" s="2">
        <f>Q28+O29-Y29</f>
        <v>0</v>
      </c>
      <c r="AE29" s="2">
        <f>MAX(0,Debts!$B$11-SUM(U29:Y29))</f>
        <v>790</v>
      </c>
    </row>
    <row r="30" spans="1:31" x14ac:dyDescent="0.25">
      <c r="A30" s="4">
        <v>28</v>
      </c>
      <c r="B30" s="5">
        <f>DATE(YEAR(Debts!$B$10),MONTH(Debts!$B$10)+A30-1,1)</f>
        <v>47150</v>
      </c>
      <c r="C30" s="2">
        <f>ROUND(E29*Debts!$C$2/12,2)</f>
        <v>0</v>
      </c>
      <c r="D30" s="2">
        <f>U30+MAX(0,MIN(Z30,$AE30-SUMIF($Z$2:$AD$2,"&lt;"&amp;Z$2,$Z30:$AD30)))</f>
        <v>0</v>
      </c>
      <c r="E30" s="2">
        <f>ROUND(E29+C30-D30,2)</f>
        <v>0</v>
      </c>
      <c r="F30" s="2">
        <f>ROUND(H29*Debts!$C$3/12,2)</f>
        <v>0</v>
      </c>
      <c r="G30" s="2">
        <f>V30+MAX(0,MIN(AA30,$AE30-SUMIF($Z$2:$AD$2,"&lt;"&amp;AA$2,$Z30:$AD30)))</f>
        <v>0</v>
      </c>
      <c r="H30" s="2">
        <f>ROUND(H29+F30-G30,2)</f>
        <v>0</v>
      </c>
      <c r="I30" s="2">
        <f>ROUND(K29*Debts!$C$4/12,2)</f>
        <v>0</v>
      </c>
      <c r="J30" s="2">
        <f>W30+MAX(0,MIN(AB30,$AE30-SUMIF($Z$2:$AD$2,"&lt;"&amp;AB$2,$Z30:$AD30)))</f>
        <v>0</v>
      </c>
      <c r="K30" s="2">
        <f>ROUND(K29+I30-J30,2)</f>
        <v>0</v>
      </c>
      <c r="L30" s="2">
        <f>ROUND(N29*Debts!$C$5/12,2)</f>
        <v>41.26</v>
      </c>
      <c r="M30" s="2">
        <f>X30+MAX(0,MIN(AC30,$AE30-SUMIF($Z$2:$AD$2,"&lt;"&amp;AC$2,$Z30:$AD30)))</f>
        <v>950</v>
      </c>
      <c r="N30" s="2">
        <f>ROUND(N29+L30-M30,2)</f>
        <v>8094.25</v>
      </c>
      <c r="O30" s="2">
        <f>ROUND(Q29*Debts!$C$6/12,2)</f>
        <v>0</v>
      </c>
      <c r="P30" s="2">
        <f>Y30+MAX(0,MIN(AD30,$AE30-SUMIF($Z$2:$AD$2,"&lt;"&amp;AD$2,$Z30:$AD30)))</f>
        <v>0</v>
      </c>
      <c r="Q30" s="2">
        <f>ROUND(Q29+O30-P30,2)</f>
        <v>0</v>
      </c>
      <c r="R30" s="2">
        <f>D30+G30+J30+M30+P30</f>
        <v>950</v>
      </c>
      <c r="S30" s="2">
        <f>C30+F30+I30+L30+O30</f>
        <v>41.26</v>
      </c>
      <c r="T30" s="2">
        <f>E30+H30+K30+N30+Q30</f>
        <v>8094.25</v>
      </c>
      <c r="U30" s="2">
        <f>MIN(Debts!$D$2,E29+C30)</f>
        <v>0</v>
      </c>
      <c r="V30" s="2">
        <f>MIN(Debts!$D$3,H29+F30)</f>
        <v>0</v>
      </c>
      <c r="W30" s="2">
        <f>MIN(Debts!$D$4,K29+I30)</f>
        <v>0</v>
      </c>
      <c r="X30" s="2">
        <f>MIN(Debts!$D$5,N29+L30)</f>
        <v>160</v>
      </c>
      <c r="Y30" s="2">
        <f>MIN(Debts!$D$6,Q29+O30)</f>
        <v>0</v>
      </c>
      <c r="Z30" s="2">
        <f>E29+C30-U30</f>
        <v>0</v>
      </c>
      <c r="AA30" s="2">
        <f>H29+F30-V30</f>
        <v>0</v>
      </c>
      <c r="AB30" s="2">
        <f>K29+I30-W30</f>
        <v>0</v>
      </c>
      <c r="AC30" s="2">
        <f>N29+L30-X30</f>
        <v>8884.25</v>
      </c>
      <c r="AD30" s="2">
        <f>Q29+O30-Y30</f>
        <v>0</v>
      </c>
      <c r="AE30" s="2">
        <f>MAX(0,Debts!$B$11-SUM(U30:Y30))</f>
        <v>790</v>
      </c>
    </row>
    <row r="31" spans="1:31" x14ac:dyDescent="0.25">
      <c r="A31" s="4">
        <v>29</v>
      </c>
      <c r="B31" s="5">
        <f>DATE(YEAR(Debts!$B$10),MONTH(Debts!$B$10)+A31-1,1)</f>
        <v>47178</v>
      </c>
      <c r="C31" s="2">
        <f>ROUND(E30*Debts!$C$2/12,2)</f>
        <v>0</v>
      </c>
      <c r="D31" s="2">
        <f>U31+MAX(0,MIN(Z31,$AE31-SUMIF($Z$2:$AD$2,"&lt;"&amp;Z$2,$Z31:$AD31)))</f>
        <v>0</v>
      </c>
      <c r="E31" s="2">
        <f>ROUND(E30+C31-D31,2)</f>
        <v>0</v>
      </c>
      <c r="F31" s="2">
        <f>ROUND(H30*Debts!$C$3/12,2)</f>
        <v>0</v>
      </c>
      <c r="G31" s="2">
        <f>V31+MAX(0,MIN(AA31,$AE31-SUMIF($Z$2:$AD$2,"&lt;"&amp;AA$2,$Z31:$AD31)))</f>
        <v>0</v>
      </c>
      <c r="H31" s="2">
        <f>ROUND(H30+F31-G31,2)</f>
        <v>0</v>
      </c>
      <c r="I31" s="2">
        <f>ROUND(K30*Debts!$C$4/12,2)</f>
        <v>0</v>
      </c>
      <c r="J31" s="2">
        <f>W31+MAX(0,MIN(AB31,$AE31-SUMIF($Z$2:$AD$2,"&lt;"&amp;AB$2,$Z31:$AD31)))</f>
        <v>0</v>
      </c>
      <c r="K31" s="2">
        <f>ROUND(K30+I31-J31,2)</f>
        <v>0</v>
      </c>
      <c r="L31" s="2">
        <f>ROUND(N30*Debts!$C$5/12,2)</f>
        <v>37.1</v>
      </c>
      <c r="M31" s="2">
        <f>X31+MAX(0,MIN(AC31,$AE31-SUMIF($Z$2:$AD$2,"&lt;"&amp;AC$2,$Z31:$AD31)))</f>
        <v>950</v>
      </c>
      <c r="N31" s="2">
        <f>ROUND(N30+L31-M31,2)</f>
        <v>7181.35</v>
      </c>
      <c r="O31" s="2">
        <f>ROUND(Q30*Debts!$C$6/12,2)</f>
        <v>0</v>
      </c>
      <c r="P31" s="2">
        <f>Y31+MAX(0,MIN(AD31,$AE31-SUMIF($Z$2:$AD$2,"&lt;"&amp;AD$2,$Z31:$AD31)))</f>
        <v>0</v>
      </c>
      <c r="Q31" s="2">
        <f>ROUND(Q30+O31-P31,2)</f>
        <v>0</v>
      </c>
      <c r="R31" s="2">
        <f>D31+G31+J31+M31+P31</f>
        <v>950</v>
      </c>
      <c r="S31" s="2">
        <f>C31+F31+I31+L31+O31</f>
        <v>37.1</v>
      </c>
      <c r="T31" s="2">
        <f>E31+H31+K31+N31+Q31</f>
        <v>7181.35</v>
      </c>
      <c r="U31" s="2">
        <f>MIN(Debts!$D$2,E30+C31)</f>
        <v>0</v>
      </c>
      <c r="V31" s="2">
        <f>MIN(Debts!$D$3,H30+F31)</f>
        <v>0</v>
      </c>
      <c r="W31" s="2">
        <f>MIN(Debts!$D$4,K30+I31)</f>
        <v>0</v>
      </c>
      <c r="X31" s="2">
        <f>MIN(Debts!$D$5,N30+L31)</f>
        <v>160</v>
      </c>
      <c r="Y31" s="2">
        <f>MIN(Debts!$D$6,Q30+O31)</f>
        <v>0</v>
      </c>
      <c r="Z31" s="2">
        <f>E30+C31-U31</f>
        <v>0</v>
      </c>
      <c r="AA31" s="2">
        <f>H30+F31-V31</f>
        <v>0</v>
      </c>
      <c r="AB31" s="2">
        <f>K30+I31-W31</f>
        <v>0</v>
      </c>
      <c r="AC31" s="2">
        <f>N30+L31-X31</f>
        <v>7971.35</v>
      </c>
      <c r="AD31" s="2">
        <f>Q30+O31-Y31</f>
        <v>0</v>
      </c>
      <c r="AE31" s="2">
        <f>MAX(0,Debts!$B$11-SUM(U31:Y31))</f>
        <v>790</v>
      </c>
    </row>
    <row r="32" spans="1:31" x14ac:dyDescent="0.25">
      <c r="A32" s="4">
        <v>30</v>
      </c>
      <c r="B32" s="5">
        <f>DATE(YEAR(Debts!$B$10),MONTH(Debts!$B$10)+A32-1,1)</f>
        <v>47209</v>
      </c>
      <c r="C32" s="2">
        <f>ROUND(E31*Debts!$C$2/12,2)</f>
        <v>0</v>
      </c>
      <c r="D32" s="2">
        <f>U32+MAX(0,MIN(Z32,$AE32-SUMIF($Z$2:$AD$2,"&lt;"&amp;Z$2,$Z32:$AD32)))</f>
        <v>0</v>
      </c>
      <c r="E32" s="2">
        <f>ROUND(E31+C32-D32,2)</f>
        <v>0</v>
      </c>
      <c r="F32" s="2">
        <f>ROUND(H31*Debts!$C$3/12,2)</f>
        <v>0</v>
      </c>
      <c r="G32" s="2">
        <f>V32+MAX(0,MIN(AA32,$AE32-SUMIF($Z$2:$AD$2,"&lt;"&amp;AA$2,$Z32:$AD32)))</f>
        <v>0</v>
      </c>
      <c r="H32" s="2">
        <f>ROUND(H31+F32-G32,2)</f>
        <v>0</v>
      </c>
      <c r="I32" s="2">
        <f>ROUND(K31*Debts!$C$4/12,2)</f>
        <v>0</v>
      </c>
      <c r="J32" s="2">
        <f>W32+MAX(0,MIN(AB32,$AE32-SUMIF($Z$2:$AD$2,"&lt;"&amp;AB$2,$Z32:$AD32)))</f>
        <v>0</v>
      </c>
      <c r="K32" s="2">
        <f>ROUND(K31+I32-J32,2)</f>
        <v>0</v>
      </c>
      <c r="L32" s="2">
        <f>ROUND(N31*Debts!$C$5/12,2)</f>
        <v>32.91</v>
      </c>
      <c r="M32" s="2">
        <f>X32+MAX(0,MIN(AC32,$AE32-SUMIF($Z$2:$AD$2,"&lt;"&amp;AC$2,$Z32:$AD32)))</f>
        <v>950</v>
      </c>
      <c r="N32" s="2">
        <f>ROUND(N31+L32-M32,2)</f>
        <v>6264.26</v>
      </c>
      <c r="O32" s="2">
        <f>ROUND(Q31*Debts!$C$6/12,2)</f>
        <v>0</v>
      </c>
      <c r="P32" s="2">
        <f>Y32+MAX(0,MIN(AD32,$AE32-SUMIF($Z$2:$AD$2,"&lt;"&amp;AD$2,$Z32:$AD32)))</f>
        <v>0</v>
      </c>
      <c r="Q32" s="2">
        <f>ROUND(Q31+O32-P32,2)</f>
        <v>0</v>
      </c>
      <c r="R32" s="2">
        <f>D32+G32+J32+M32+P32</f>
        <v>950</v>
      </c>
      <c r="S32" s="2">
        <f>C32+F32+I32+L32+O32</f>
        <v>32.91</v>
      </c>
      <c r="T32" s="2">
        <f>E32+H32+K32+N32+Q32</f>
        <v>6264.26</v>
      </c>
      <c r="U32" s="2">
        <f>MIN(Debts!$D$2,E31+C32)</f>
        <v>0</v>
      </c>
      <c r="V32" s="2">
        <f>MIN(Debts!$D$3,H31+F32)</f>
        <v>0</v>
      </c>
      <c r="W32" s="2">
        <f>MIN(Debts!$D$4,K31+I32)</f>
        <v>0</v>
      </c>
      <c r="X32" s="2">
        <f>MIN(Debts!$D$5,N31+L32)</f>
        <v>160</v>
      </c>
      <c r="Y32" s="2">
        <f>MIN(Debts!$D$6,Q31+O32)</f>
        <v>0</v>
      </c>
      <c r="Z32" s="2">
        <f>E31+C32-U32</f>
        <v>0</v>
      </c>
      <c r="AA32" s="2">
        <f>H31+F32-V32</f>
        <v>0</v>
      </c>
      <c r="AB32" s="2">
        <f>K31+I32-W32</f>
        <v>0</v>
      </c>
      <c r="AC32" s="2">
        <f>N31+L32-X32</f>
        <v>7054.26</v>
      </c>
      <c r="AD32" s="2">
        <f>Q31+O32-Y32</f>
        <v>0</v>
      </c>
      <c r="AE32" s="2">
        <f>MAX(0,Debts!$B$11-SUM(U32:Y32))</f>
        <v>790</v>
      </c>
    </row>
    <row r="33" spans="1:31" x14ac:dyDescent="0.25">
      <c r="A33" s="4">
        <v>31</v>
      </c>
      <c r="B33" s="5">
        <f>DATE(YEAR(Debts!$B$10),MONTH(Debts!$B$10)+A33-1,1)</f>
        <v>47239</v>
      </c>
      <c r="C33" s="2">
        <f>ROUND(E32*Debts!$C$2/12,2)</f>
        <v>0</v>
      </c>
      <c r="D33" s="2">
        <f>U33+MAX(0,MIN(Z33,$AE33-SUMIF($Z$2:$AD$2,"&lt;"&amp;Z$2,$Z33:$AD33)))</f>
        <v>0</v>
      </c>
      <c r="E33" s="2">
        <f>ROUND(E32+C33-D33,2)</f>
        <v>0</v>
      </c>
      <c r="F33" s="2">
        <f>ROUND(H32*Debts!$C$3/12,2)</f>
        <v>0</v>
      </c>
      <c r="G33" s="2">
        <f>V33+MAX(0,MIN(AA33,$AE33-SUMIF($Z$2:$AD$2,"&lt;"&amp;AA$2,$Z33:$AD33)))</f>
        <v>0</v>
      </c>
      <c r="H33" s="2">
        <f>ROUND(H32+F33-G33,2)</f>
        <v>0</v>
      </c>
      <c r="I33" s="2">
        <f>ROUND(K32*Debts!$C$4/12,2)</f>
        <v>0</v>
      </c>
      <c r="J33" s="2">
        <f>W33+MAX(0,MIN(AB33,$AE33-SUMIF($Z$2:$AD$2,"&lt;"&amp;AB$2,$Z33:$AD33)))</f>
        <v>0</v>
      </c>
      <c r="K33" s="2">
        <f>ROUND(K32+I33-J33,2)</f>
        <v>0</v>
      </c>
      <c r="L33" s="2">
        <f>ROUND(N32*Debts!$C$5/12,2)</f>
        <v>28.71</v>
      </c>
      <c r="M33" s="2">
        <f>X33+MAX(0,MIN(AC33,$AE33-SUMIF($Z$2:$AD$2,"&lt;"&amp;AC$2,$Z33:$AD33)))</f>
        <v>950</v>
      </c>
      <c r="N33" s="2">
        <f>ROUND(N32+L33-M33,2)</f>
        <v>5342.97</v>
      </c>
      <c r="O33" s="2">
        <f>ROUND(Q32*Debts!$C$6/12,2)</f>
        <v>0</v>
      </c>
      <c r="P33" s="2">
        <f>Y33+MAX(0,MIN(AD33,$AE33-SUMIF($Z$2:$AD$2,"&lt;"&amp;AD$2,$Z33:$AD33)))</f>
        <v>0</v>
      </c>
      <c r="Q33" s="2">
        <f>ROUND(Q32+O33-P33,2)</f>
        <v>0</v>
      </c>
      <c r="R33" s="2">
        <f>D33+G33+J33+M33+P33</f>
        <v>950</v>
      </c>
      <c r="S33" s="2">
        <f>C33+F33+I33+L33+O33</f>
        <v>28.71</v>
      </c>
      <c r="T33" s="2">
        <f>E33+H33+K33+N33+Q33</f>
        <v>5342.97</v>
      </c>
      <c r="U33" s="2">
        <f>MIN(Debts!$D$2,E32+C33)</f>
        <v>0</v>
      </c>
      <c r="V33" s="2">
        <f>MIN(Debts!$D$3,H32+F33)</f>
        <v>0</v>
      </c>
      <c r="W33" s="2">
        <f>MIN(Debts!$D$4,K32+I33)</f>
        <v>0</v>
      </c>
      <c r="X33" s="2">
        <f>MIN(Debts!$D$5,N32+L33)</f>
        <v>160</v>
      </c>
      <c r="Y33" s="2">
        <f>MIN(Debts!$D$6,Q32+O33)</f>
        <v>0</v>
      </c>
      <c r="Z33" s="2">
        <f>E32+C33-U33</f>
        <v>0</v>
      </c>
      <c r="AA33" s="2">
        <f>H32+F33-V33</f>
        <v>0</v>
      </c>
      <c r="AB33" s="2">
        <f>K32+I33-W33</f>
        <v>0</v>
      </c>
      <c r="AC33" s="2">
        <f>N32+L33-X33</f>
        <v>6132.97</v>
      </c>
      <c r="AD33" s="2">
        <f>Q32+O33-Y33</f>
        <v>0</v>
      </c>
      <c r="AE33" s="2">
        <f>MAX(0,Debts!$B$11-SUM(U33:Y33))</f>
        <v>790</v>
      </c>
    </row>
    <row r="34" spans="1:31" x14ac:dyDescent="0.25">
      <c r="A34" s="4">
        <v>32</v>
      </c>
      <c r="B34" s="5">
        <f>DATE(YEAR(Debts!$B$10),MONTH(Debts!$B$10)+A34-1,1)</f>
        <v>47270</v>
      </c>
      <c r="C34" s="2">
        <f>ROUND(E33*Debts!$C$2/12,2)</f>
        <v>0</v>
      </c>
      <c r="D34" s="2">
        <f>U34+MAX(0,MIN(Z34,$AE34-SUMIF($Z$2:$AD$2,"&lt;"&amp;Z$2,$Z34:$AD34)))</f>
        <v>0</v>
      </c>
      <c r="E34" s="2">
        <f>ROUND(E33+C34-D34,2)</f>
        <v>0</v>
      </c>
      <c r="F34" s="2">
        <f>ROUND(H33*Debts!$C$3/12,2)</f>
        <v>0</v>
      </c>
      <c r="G34" s="2">
        <f>V34+MAX(0,MIN(AA34,$AE34-SUMIF($Z$2:$AD$2,"&lt;"&amp;AA$2,$Z34:$AD34)))</f>
        <v>0</v>
      </c>
      <c r="H34" s="2">
        <f>ROUND(H33+F34-G34,2)</f>
        <v>0</v>
      </c>
      <c r="I34" s="2">
        <f>ROUND(K33*Debts!$C$4/12,2)</f>
        <v>0</v>
      </c>
      <c r="J34" s="2">
        <f>W34+MAX(0,MIN(AB34,$AE34-SUMIF($Z$2:$AD$2,"&lt;"&amp;AB$2,$Z34:$AD34)))</f>
        <v>0</v>
      </c>
      <c r="K34" s="2">
        <f>ROUND(K33+I34-J34,2)</f>
        <v>0</v>
      </c>
      <c r="L34" s="2">
        <f>ROUND(N33*Debts!$C$5/12,2)</f>
        <v>24.49</v>
      </c>
      <c r="M34" s="2">
        <f>X34+MAX(0,MIN(AC34,$AE34-SUMIF($Z$2:$AD$2,"&lt;"&amp;AC$2,$Z34:$AD34)))</f>
        <v>950</v>
      </c>
      <c r="N34" s="2">
        <f>ROUND(N33+L34-M34,2)</f>
        <v>4417.46</v>
      </c>
      <c r="O34" s="2">
        <f>ROUND(Q33*Debts!$C$6/12,2)</f>
        <v>0</v>
      </c>
      <c r="P34" s="2">
        <f>Y34+MAX(0,MIN(AD34,$AE34-SUMIF($Z$2:$AD$2,"&lt;"&amp;AD$2,$Z34:$AD34)))</f>
        <v>0</v>
      </c>
      <c r="Q34" s="2">
        <f>ROUND(Q33+O34-P34,2)</f>
        <v>0</v>
      </c>
      <c r="R34" s="2">
        <f>D34+G34+J34+M34+P34</f>
        <v>950</v>
      </c>
      <c r="S34" s="2">
        <f>C34+F34+I34+L34+O34</f>
        <v>24.49</v>
      </c>
      <c r="T34" s="2">
        <f>E34+H34+K34+N34+Q34</f>
        <v>4417.46</v>
      </c>
      <c r="U34" s="2">
        <f>MIN(Debts!$D$2,E33+C34)</f>
        <v>0</v>
      </c>
      <c r="V34" s="2">
        <f>MIN(Debts!$D$3,H33+F34)</f>
        <v>0</v>
      </c>
      <c r="W34" s="2">
        <f>MIN(Debts!$D$4,K33+I34)</f>
        <v>0</v>
      </c>
      <c r="X34" s="2">
        <f>MIN(Debts!$D$5,N33+L34)</f>
        <v>160</v>
      </c>
      <c r="Y34" s="2">
        <f>MIN(Debts!$D$6,Q33+O34)</f>
        <v>0</v>
      </c>
      <c r="Z34" s="2">
        <f>E33+C34-U34</f>
        <v>0</v>
      </c>
      <c r="AA34" s="2">
        <f>H33+F34-V34</f>
        <v>0</v>
      </c>
      <c r="AB34" s="2">
        <f>K33+I34-W34</f>
        <v>0</v>
      </c>
      <c r="AC34" s="2">
        <f>N33+L34-X34</f>
        <v>5207.46</v>
      </c>
      <c r="AD34" s="2">
        <f>Q33+O34-Y34</f>
        <v>0</v>
      </c>
      <c r="AE34" s="2">
        <f>MAX(0,Debts!$B$11-SUM(U34:Y34))</f>
        <v>790</v>
      </c>
    </row>
    <row r="35" spans="1:31" x14ac:dyDescent="0.25">
      <c r="A35" s="4">
        <v>33</v>
      </c>
      <c r="B35" s="5">
        <f>DATE(YEAR(Debts!$B$10),MONTH(Debts!$B$10)+A35-1,1)</f>
        <v>47300</v>
      </c>
      <c r="C35" s="2">
        <f>ROUND(E34*Debts!$C$2/12,2)</f>
        <v>0</v>
      </c>
      <c r="D35" s="2">
        <f>U35+MAX(0,MIN(Z35,$AE35-SUMIF($Z$2:$AD$2,"&lt;"&amp;Z$2,$Z35:$AD35)))</f>
        <v>0</v>
      </c>
      <c r="E35" s="2">
        <f>ROUND(E34+C35-D35,2)</f>
        <v>0</v>
      </c>
      <c r="F35" s="2">
        <f>ROUND(H34*Debts!$C$3/12,2)</f>
        <v>0</v>
      </c>
      <c r="G35" s="2">
        <f>V35+MAX(0,MIN(AA35,$AE35-SUMIF($Z$2:$AD$2,"&lt;"&amp;AA$2,$Z35:$AD35)))</f>
        <v>0</v>
      </c>
      <c r="H35" s="2">
        <f>ROUND(H34+F35-G35,2)</f>
        <v>0</v>
      </c>
      <c r="I35" s="2">
        <f>ROUND(K34*Debts!$C$4/12,2)</f>
        <v>0</v>
      </c>
      <c r="J35" s="2">
        <f>W35+MAX(0,MIN(AB35,$AE35-SUMIF($Z$2:$AD$2,"&lt;"&amp;AB$2,$Z35:$AD35)))</f>
        <v>0</v>
      </c>
      <c r="K35" s="2">
        <f>ROUND(K34+I35-J35,2)</f>
        <v>0</v>
      </c>
      <c r="L35" s="2">
        <f>ROUND(N34*Debts!$C$5/12,2)</f>
        <v>20.25</v>
      </c>
      <c r="M35" s="2">
        <f>X35+MAX(0,MIN(AC35,$AE35-SUMIF($Z$2:$AD$2,"&lt;"&amp;AC$2,$Z35:$AD35)))</f>
        <v>950</v>
      </c>
      <c r="N35" s="2">
        <f>ROUND(N34+L35-M35,2)</f>
        <v>3487.71</v>
      </c>
      <c r="O35" s="2">
        <f>ROUND(Q34*Debts!$C$6/12,2)</f>
        <v>0</v>
      </c>
      <c r="P35" s="2">
        <f>Y35+MAX(0,MIN(AD35,$AE35-SUMIF($Z$2:$AD$2,"&lt;"&amp;AD$2,$Z35:$AD35)))</f>
        <v>0</v>
      </c>
      <c r="Q35" s="2">
        <f>ROUND(Q34+O35-P35,2)</f>
        <v>0</v>
      </c>
      <c r="R35" s="2">
        <f>D35+G35+J35+M35+P35</f>
        <v>950</v>
      </c>
      <c r="S35" s="2">
        <f>C35+F35+I35+L35+O35</f>
        <v>20.25</v>
      </c>
      <c r="T35" s="2">
        <f>E35+H35+K35+N35+Q35</f>
        <v>3487.71</v>
      </c>
      <c r="U35" s="2">
        <f>MIN(Debts!$D$2,E34+C35)</f>
        <v>0</v>
      </c>
      <c r="V35" s="2">
        <f>MIN(Debts!$D$3,H34+F35)</f>
        <v>0</v>
      </c>
      <c r="W35" s="2">
        <f>MIN(Debts!$D$4,K34+I35)</f>
        <v>0</v>
      </c>
      <c r="X35" s="2">
        <f>MIN(Debts!$D$5,N34+L35)</f>
        <v>160</v>
      </c>
      <c r="Y35" s="2">
        <f>MIN(Debts!$D$6,Q34+O35)</f>
        <v>0</v>
      </c>
      <c r="Z35" s="2">
        <f>E34+C35-U35</f>
        <v>0</v>
      </c>
      <c r="AA35" s="2">
        <f>H34+F35-V35</f>
        <v>0</v>
      </c>
      <c r="AB35" s="2">
        <f>K34+I35-W35</f>
        <v>0</v>
      </c>
      <c r="AC35" s="2">
        <f>N34+L35-X35</f>
        <v>4277.71</v>
      </c>
      <c r="AD35" s="2">
        <f>Q34+O35-Y35</f>
        <v>0</v>
      </c>
      <c r="AE35" s="2">
        <f>MAX(0,Debts!$B$11-SUM(U35:Y35))</f>
        <v>790</v>
      </c>
    </row>
    <row r="36" spans="1:31" x14ac:dyDescent="0.25">
      <c r="A36" s="4">
        <v>34</v>
      </c>
      <c r="B36" s="5">
        <f>DATE(YEAR(Debts!$B$10),MONTH(Debts!$B$10)+A36-1,1)</f>
        <v>47331</v>
      </c>
      <c r="C36" s="2">
        <f>ROUND(E35*Debts!$C$2/12,2)</f>
        <v>0</v>
      </c>
      <c r="D36" s="2">
        <f>U36+MAX(0,MIN(Z36,$AE36-SUMIF($Z$2:$AD$2,"&lt;"&amp;Z$2,$Z36:$AD36)))</f>
        <v>0</v>
      </c>
      <c r="E36" s="2">
        <f>ROUND(E35+C36-D36,2)</f>
        <v>0</v>
      </c>
      <c r="F36" s="2">
        <f>ROUND(H35*Debts!$C$3/12,2)</f>
        <v>0</v>
      </c>
      <c r="G36" s="2">
        <f>V36+MAX(0,MIN(AA36,$AE36-SUMIF($Z$2:$AD$2,"&lt;"&amp;AA$2,$Z36:$AD36)))</f>
        <v>0</v>
      </c>
      <c r="H36" s="2">
        <f>ROUND(H35+F36-G36,2)</f>
        <v>0</v>
      </c>
      <c r="I36" s="2">
        <f>ROUND(K35*Debts!$C$4/12,2)</f>
        <v>0</v>
      </c>
      <c r="J36" s="2">
        <f>W36+MAX(0,MIN(AB36,$AE36-SUMIF($Z$2:$AD$2,"&lt;"&amp;AB$2,$Z36:$AD36)))</f>
        <v>0</v>
      </c>
      <c r="K36" s="2">
        <f>ROUND(K35+I36-J36,2)</f>
        <v>0</v>
      </c>
      <c r="L36" s="2">
        <f>ROUND(N35*Debts!$C$5/12,2)</f>
        <v>15.99</v>
      </c>
      <c r="M36" s="2">
        <f>X36+MAX(0,MIN(AC36,$AE36-SUMIF($Z$2:$AD$2,"&lt;"&amp;AC$2,$Z36:$AD36)))</f>
        <v>950</v>
      </c>
      <c r="N36" s="2">
        <f>ROUND(N35+L36-M36,2)</f>
        <v>2553.7</v>
      </c>
      <c r="O36" s="2">
        <f>ROUND(Q35*Debts!$C$6/12,2)</f>
        <v>0</v>
      </c>
      <c r="P36" s="2">
        <f>Y36+MAX(0,MIN(AD36,$AE36-SUMIF($Z$2:$AD$2,"&lt;"&amp;AD$2,$Z36:$AD36)))</f>
        <v>0</v>
      </c>
      <c r="Q36" s="2">
        <f>ROUND(Q35+O36-P36,2)</f>
        <v>0</v>
      </c>
      <c r="R36" s="2">
        <f>D36+G36+J36+M36+P36</f>
        <v>950</v>
      </c>
      <c r="S36" s="2">
        <f>C36+F36+I36+L36+O36</f>
        <v>15.99</v>
      </c>
      <c r="T36" s="2">
        <f>E36+H36+K36+N36+Q36</f>
        <v>2553.7</v>
      </c>
      <c r="U36" s="2">
        <f>MIN(Debts!$D$2,E35+C36)</f>
        <v>0</v>
      </c>
      <c r="V36" s="2">
        <f>MIN(Debts!$D$3,H35+F36)</f>
        <v>0</v>
      </c>
      <c r="W36" s="2">
        <f>MIN(Debts!$D$4,K35+I36)</f>
        <v>0</v>
      </c>
      <c r="X36" s="2">
        <f>MIN(Debts!$D$5,N35+L36)</f>
        <v>160</v>
      </c>
      <c r="Y36" s="2">
        <f>MIN(Debts!$D$6,Q35+O36)</f>
        <v>0</v>
      </c>
      <c r="Z36" s="2">
        <f>E35+C36-U36</f>
        <v>0</v>
      </c>
      <c r="AA36" s="2">
        <f>H35+F36-V36</f>
        <v>0</v>
      </c>
      <c r="AB36" s="2">
        <f>K35+I36-W36</f>
        <v>0</v>
      </c>
      <c r="AC36" s="2">
        <f>N35+L36-X36</f>
        <v>3343.7</v>
      </c>
      <c r="AD36" s="2">
        <f>Q35+O36-Y36</f>
        <v>0</v>
      </c>
      <c r="AE36" s="2">
        <f>MAX(0,Debts!$B$11-SUM(U36:Y36))</f>
        <v>790</v>
      </c>
    </row>
    <row r="37" spans="1:31" x14ac:dyDescent="0.25">
      <c r="A37" s="4">
        <v>35</v>
      </c>
      <c r="B37" s="5">
        <f>DATE(YEAR(Debts!$B$10),MONTH(Debts!$B$10)+A37-1,1)</f>
        <v>47362</v>
      </c>
      <c r="C37" s="2">
        <f>ROUND(E36*Debts!$C$2/12,2)</f>
        <v>0</v>
      </c>
      <c r="D37" s="2">
        <f>U37+MAX(0,MIN(Z37,$AE37-SUMIF($Z$2:$AD$2,"&lt;"&amp;Z$2,$Z37:$AD37)))</f>
        <v>0</v>
      </c>
      <c r="E37" s="2">
        <f>ROUND(E36+C37-D37,2)</f>
        <v>0</v>
      </c>
      <c r="F37" s="2">
        <f>ROUND(H36*Debts!$C$3/12,2)</f>
        <v>0</v>
      </c>
      <c r="G37" s="2">
        <f>V37+MAX(0,MIN(AA37,$AE37-SUMIF($Z$2:$AD$2,"&lt;"&amp;AA$2,$Z37:$AD37)))</f>
        <v>0</v>
      </c>
      <c r="H37" s="2">
        <f>ROUND(H36+F37-G37,2)</f>
        <v>0</v>
      </c>
      <c r="I37" s="2">
        <f>ROUND(K36*Debts!$C$4/12,2)</f>
        <v>0</v>
      </c>
      <c r="J37" s="2">
        <f>W37+MAX(0,MIN(AB37,$AE37-SUMIF($Z$2:$AD$2,"&lt;"&amp;AB$2,$Z37:$AD37)))</f>
        <v>0</v>
      </c>
      <c r="K37" s="2">
        <f>ROUND(K36+I37-J37,2)</f>
        <v>0</v>
      </c>
      <c r="L37" s="2">
        <f>ROUND(N36*Debts!$C$5/12,2)</f>
        <v>11.7</v>
      </c>
      <c r="M37" s="2">
        <f>X37+MAX(0,MIN(AC37,$AE37-SUMIF($Z$2:$AD$2,"&lt;"&amp;AC$2,$Z37:$AD37)))</f>
        <v>950</v>
      </c>
      <c r="N37" s="2">
        <f>ROUND(N36+L37-M37,2)</f>
        <v>1615.4</v>
      </c>
      <c r="O37" s="2">
        <f>ROUND(Q36*Debts!$C$6/12,2)</f>
        <v>0</v>
      </c>
      <c r="P37" s="2">
        <f>Y37+MAX(0,MIN(AD37,$AE37-SUMIF($Z$2:$AD$2,"&lt;"&amp;AD$2,$Z37:$AD37)))</f>
        <v>0</v>
      </c>
      <c r="Q37" s="2">
        <f>ROUND(Q36+O37-P37,2)</f>
        <v>0</v>
      </c>
      <c r="R37" s="2">
        <f>D37+G37+J37+M37+P37</f>
        <v>950</v>
      </c>
      <c r="S37" s="2">
        <f>C37+F37+I37+L37+O37</f>
        <v>11.7</v>
      </c>
      <c r="T37" s="2">
        <f>E37+H37+K37+N37+Q37</f>
        <v>1615.4</v>
      </c>
      <c r="U37" s="2">
        <f>MIN(Debts!$D$2,E36+C37)</f>
        <v>0</v>
      </c>
      <c r="V37" s="2">
        <f>MIN(Debts!$D$3,H36+F37)</f>
        <v>0</v>
      </c>
      <c r="W37" s="2">
        <f>MIN(Debts!$D$4,K36+I37)</f>
        <v>0</v>
      </c>
      <c r="X37" s="2">
        <f>MIN(Debts!$D$5,N36+L37)</f>
        <v>160</v>
      </c>
      <c r="Y37" s="2">
        <f>MIN(Debts!$D$6,Q36+O37)</f>
        <v>0</v>
      </c>
      <c r="Z37" s="2">
        <f>E36+C37-U37</f>
        <v>0</v>
      </c>
      <c r="AA37" s="2">
        <f>H36+F37-V37</f>
        <v>0</v>
      </c>
      <c r="AB37" s="2">
        <f>K36+I37-W37</f>
        <v>0</v>
      </c>
      <c r="AC37" s="2">
        <f>N36+L37-X37</f>
        <v>2405.3999999999996</v>
      </c>
      <c r="AD37" s="2">
        <f>Q36+O37-Y37</f>
        <v>0</v>
      </c>
      <c r="AE37" s="2">
        <f>MAX(0,Debts!$B$11-SUM(U37:Y37))</f>
        <v>790</v>
      </c>
    </row>
    <row r="38" spans="1:31" x14ac:dyDescent="0.25">
      <c r="A38" s="4">
        <v>36</v>
      </c>
      <c r="B38" s="5">
        <f>DATE(YEAR(Debts!$B$10),MONTH(Debts!$B$10)+A38-1,1)</f>
        <v>47392</v>
      </c>
      <c r="C38" s="2">
        <f>ROUND(E37*Debts!$C$2/12,2)</f>
        <v>0</v>
      </c>
      <c r="D38" s="2">
        <f>U38+MAX(0,MIN(Z38,$AE38-SUMIF($Z$2:$AD$2,"&lt;"&amp;Z$2,$Z38:$AD38)))</f>
        <v>0</v>
      </c>
      <c r="E38" s="2">
        <f>ROUND(E37+C38-D38,2)</f>
        <v>0</v>
      </c>
      <c r="F38" s="2">
        <f>ROUND(H37*Debts!$C$3/12,2)</f>
        <v>0</v>
      </c>
      <c r="G38" s="2">
        <f>V38+MAX(0,MIN(AA38,$AE38-SUMIF($Z$2:$AD$2,"&lt;"&amp;AA$2,$Z38:$AD38)))</f>
        <v>0</v>
      </c>
      <c r="H38" s="2">
        <f>ROUND(H37+F38-G38,2)</f>
        <v>0</v>
      </c>
      <c r="I38" s="2">
        <f>ROUND(K37*Debts!$C$4/12,2)</f>
        <v>0</v>
      </c>
      <c r="J38" s="2">
        <f>W38+MAX(0,MIN(AB38,$AE38-SUMIF($Z$2:$AD$2,"&lt;"&amp;AB$2,$Z38:$AD38)))</f>
        <v>0</v>
      </c>
      <c r="K38" s="2">
        <f>ROUND(K37+I38-J38,2)</f>
        <v>0</v>
      </c>
      <c r="L38" s="2">
        <f>ROUND(N37*Debts!$C$5/12,2)</f>
        <v>7.4</v>
      </c>
      <c r="M38" s="2">
        <f>X38+MAX(0,MIN(AC38,$AE38-SUMIF($Z$2:$AD$2,"&lt;"&amp;AC$2,$Z38:$AD38)))</f>
        <v>950</v>
      </c>
      <c r="N38" s="2">
        <f>ROUND(N37+L38-M38,2)</f>
        <v>672.8</v>
      </c>
      <c r="O38" s="2">
        <f>ROUND(Q37*Debts!$C$6/12,2)</f>
        <v>0</v>
      </c>
      <c r="P38" s="2">
        <f>Y38+MAX(0,MIN(AD38,$AE38-SUMIF($Z$2:$AD$2,"&lt;"&amp;AD$2,$Z38:$AD38)))</f>
        <v>0</v>
      </c>
      <c r="Q38" s="2">
        <f>ROUND(Q37+O38-P38,2)</f>
        <v>0</v>
      </c>
      <c r="R38" s="2">
        <f>D38+G38+J38+M38+P38</f>
        <v>950</v>
      </c>
      <c r="S38" s="2">
        <f>C38+F38+I38+L38+O38</f>
        <v>7.4</v>
      </c>
      <c r="T38" s="2">
        <f>E38+H38+K38+N38+Q38</f>
        <v>672.8</v>
      </c>
      <c r="U38" s="2">
        <f>MIN(Debts!$D$2,E37+C38)</f>
        <v>0</v>
      </c>
      <c r="V38" s="2">
        <f>MIN(Debts!$D$3,H37+F38)</f>
        <v>0</v>
      </c>
      <c r="W38" s="2">
        <f>MIN(Debts!$D$4,K37+I38)</f>
        <v>0</v>
      </c>
      <c r="X38" s="2">
        <f>MIN(Debts!$D$5,N37+L38)</f>
        <v>160</v>
      </c>
      <c r="Y38" s="2">
        <f>MIN(Debts!$D$6,Q37+O38)</f>
        <v>0</v>
      </c>
      <c r="Z38" s="2">
        <f>E37+C38-U38</f>
        <v>0</v>
      </c>
      <c r="AA38" s="2">
        <f>H37+F38-V38</f>
        <v>0</v>
      </c>
      <c r="AB38" s="2">
        <f>K37+I38-W38</f>
        <v>0</v>
      </c>
      <c r="AC38" s="2">
        <f>N37+L38-X38</f>
        <v>1462.8000000000002</v>
      </c>
      <c r="AD38" s="2">
        <f>Q37+O38-Y38</f>
        <v>0</v>
      </c>
      <c r="AE38" s="2">
        <f>MAX(0,Debts!$B$11-SUM(U38:Y38))</f>
        <v>790</v>
      </c>
    </row>
    <row r="39" spans="1:31" x14ac:dyDescent="0.25">
      <c r="A39" s="4">
        <v>37</v>
      </c>
      <c r="B39" s="5">
        <f>DATE(YEAR(Debts!$B$10),MONTH(Debts!$B$10)+A39-1,1)</f>
        <v>47423</v>
      </c>
      <c r="C39" s="2">
        <f>ROUND(E38*Debts!$C$2/12,2)</f>
        <v>0</v>
      </c>
      <c r="D39" s="2">
        <f>U39+MAX(0,MIN(Z39,$AE39-SUMIF($Z$2:$AD$2,"&lt;"&amp;Z$2,$Z39:$AD39)))</f>
        <v>0</v>
      </c>
      <c r="E39" s="2">
        <f>ROUND(E38+C39-D39,2)</f>
        <v>0</v>
      </c>
      <c r="F39" s="2">
        <f>ROUND(H38*Debts!$C$3/12,2)</f>
        <v>0</v>
      </c>
      <c r="G39" s="2">
        <f>V39+MAX(0,MIN(AA39,$AE39-SUMIF($Z$2:$AD$2,"&lt;"&amp;AA$2,$Z39:$AD39)))</f>
        <v>0</v>
      </c>
      <c r="H39" s="2">
        <f>ROUND(H38+F39-G39,2)</f>
        <v>0</v>
      </c>
      <c r="I39" s="2">
        <f>ROUND(K38*Debts!$C$4/12,2)</f>
        <v>0</v>
      </c>
      <c r="J39" s="2">
        <f>W39+MAX(0,MIN(AB39,$AE39-SUMIF($Z$2:$AD$2,"&lt;"&amp;AB$2,$Z39:$AD39)))</f>
        <v>0</v>
      </c>
      <c r="K39" s="2">
        <f>ROUND(K38+I39-J39,2)</f>
        <v>0</v>
      </c>
      <c r="L39" s="2">
        <f>ROUND(N38*Debts!$C$5/12,2)</f>
        <v>3.08</v>
      </c>
      <c r="M39" s="2">
        <f>X39+MAX(0,MIN(AC39,$AE39-SUMIF($Z$2:$AD$2,"&lt;"&amp;AC$2,$Z39:$AD39)))</f>
        <v>675.88</v>
      </c>
      <c r="N39" s="2">
        <f>ROUND(N38+L39-M39,2)</f>
        <v>0</v>
      </c>
      <c r="O39" s="2">
        <f>ROUND(Q38*Debts!$C$6/12,2)</f>
        <v>0</v>
      </c>
      <c r="P39" s="2">
        <f>Y39+MAX(0,MIN(AD39,$AE39-SUMIF($Z$2:$AD$2,"&lt;"&amp;AD$2,$Z39:$AD39)))</f>
        <v>0</v>
      </c>
      <c r="Q39" s="2">
        <f>ROUND(Q38+O39-P39,2)</f>
        <v>0</v>
      </c>
      <c r="R39" s="2">
        <f>D39+G39+J39+M39+P39</f>
        <v>675.88</v>
      </c>
      <c r="S39" s="2">
        <f>C39+F39+I39+L39+O39</f>
        <v>3.08</v>
      </c>
      <c r="T39" s="2">
        <f>E39+H39+K39+N39+Q39</f>
        <v>0</v>
      </c>
      <c r="U39" s="2">
        <f>MIN(Debts!$D$2,E38+C39)</f>
        <v>0</v>
      </c>
      <c r="V39" s="2">
        <f>MIN(Debts!$D$3,H38+F39)</f>
        <v>0</v>
      </c>
      <c r="W39" s="2">
        <f>MIN(Debts!$D$4,K38+I39)</f>
        <v>0</v>
      </c>
      <c r="X39" s="2">
        <f>MIN(Debts!$D$5,N38+L39)</f>
        <v>160</v>
      </c>
      <c r="Y39" s="2">
        <f>MIN(Debts!$D$6,Q38+O39)</f>
        <v>0</v>
      </c>
      <c r="Z39" s="2">
        <f>E38+C39-U39</f>
        <v>0</v>
      </c>
      <c r="AA39" s="2">
        <f>H38+F39-V39</f>
        <v>0</v>
      </c>
      <c r="AB39" s="2">
        <f>K38+I39-W39</f>
        <v>0</v>
      </c>
      <c r="AC39" s="2">
        <f>N38+L39-X39</f>
        <v>515.88</v>
      </c>
      <c r="AD39" s="2">
        <f>Q38+O39-Y39</f>
        <v>0</v>
      </c>
      <c r="AE39" s="2">
        <f>MAX(0,Debts!$B$11-SUM(U39:Y39))</f>
        <v>790</v>
      </c>
    </row>
    <row r="40" spans="1:31" x14ac:dyDescent="0.25">
      <c r="A40" s="4">
        <v>38</v>
      </c>
      <c r="B40" s="5">
        <f>DATE(YEAR(Debts!$B$10),MONTH(Debts!$B$10)+A40-1,1)</f>
        <v>47453</v>
      </c>
      <c r="C40" s="2">
        <f>ROUND(E39*Debts!$C$2/12,2)</f>
        <v>0</v>
      </c>
      <c r="D40" s="2">
        <f>U40+MAX(0,MIN(Z40,$AE40-SUMIF($Z$2:$AD$2,"&lt;"&amp;Z$2,$Z40:$AD40)))</f>
        <v>0</v>
      </c>
      <c r="E40" s="2">
        <f>ROUND(E39+C40-D40,2)</f>
        <v>0</v>
      </c>
      <c r="F40" s="2">
        <f>ROUND(H39*Debts!$C$3/12,2)</f>
        <v>0</v>
      </c>
      <c r="G40" s="2">
        <f>V40+MAX(0,MIN(AA40,$AE40-SUMIF($Z$2:$AD$2,"&lt;"&amp;AA$2,$Z40:$AD40)))</f>
        <v>0</v>
      </c>
      <c r="H40" s="2">
        <f>ROUND(H39+F40-G40,2)</f>
        <v>0</v>
      </c>
      <c r="I40" s="2">
        <f>ROUND(K39*Debts!$C$4/12,2)</f>
        <v>0</v>
      </c>
      <c r="J40" s="2">
        <f>W40+MAX(0,MIN(AB40,$AE40-SUMIF($Z$2:$AD$2,"&lt;"&amp;AB$2,$Z40:$AD40)))</f>
        <v>0</v>
      </c>
      <c r="K40" s="2">
        <f>ROUND(K39+I40-J40,2)</f>
        <v>0</v>
      </c>
      <c r="L40" s="2">
        <f>ROUND(N39*Debts!$C$5/12,2)</f>
        <v>0</v>
      </c>
      <c r="M40" s="2">
        <f>X40+MAX(0,MIN(AC40,$AE40-SUMIF($Z$2:$AD$2,"&lt;"&amp;AC$2,$Z40:$AD40)))</f>
        <v>0</v>
      </c>
      <c r="N40" s="2">
        <f>ROUND(N39+L40-M40,2)</f>
        <v>0</v>
      </c>
      <c r="O40" s="2">
        <f>ROUND(Q39*Debts!$C$6/12,2)</f>
        <v>0</v>
      </c>
      <c r="P40" s="2">
        <f>Y40+MAX(0,MIN(AD40,$AE40-SUMIF($Z$2:$AD$2,"&lt;"&amp;AD$2,$Z40:$AD40)))</f>
        <v>0</v>
      </c>
      <c r="Q40" s="2">
        <f>ROUND(Q39+O40-P40,2)</f>
        <v>0</v>
      </c>
      <c r="R40" s="2">
        <f>D40+G40+J40+M40+P40</f>
        <v>0</v>
      </c>
      <c r="S40" s="2">
        <f>C40+F40+I40+L40+O40</f>
        <v>0</v>
      </c>
      <c r="T40" s="2">
        <f>E40+H40+K40+N40+Q40</f>
        <v>0</v>
      </c>
      <c r="U40" s="2">
        <f>MIN(Debts!$D$2,E39+C40)</f>
        <v>0</v>
      </c>
      <c r="V40" s="2">
        <f>MIN(Debts!$D$3,H39+F40)</f>
        <v>0</v>
      </c>
      <c r="W40" s="2">
        <f>MIN(Debts!$D$4,K39+I40)</f>
        <v>0</v>
      </c>
      <c r="X40" s="2">
        <f>MIN(Debts!$D$5,N39+L40)</f>
        <v>0</v>
      </c>
      <c r="Y40" s="2">
        <f>MIN(Debts!$D$6,Q39+O40)</f>
        <v>0</v>
      </c>
      <c r="Z40" s="2">
        <f>E39+C40-U40</f>
        <v>0</v>
      </c>
      <c r="AA40" s="2">
        <f>H39+F40-V40</f>
        <v>0</v>
      </c>
      <c r="AB40" s="2">
        <f>K39+I40-W40</f>
        <v>0</v>
      </c>
      <c r="AC40" s="2">
        <f>N39+L40-X40</f>
        <v>0</v>
      </c>
      <c r="AD40" s="2">
        <f>Q39+O40-Y40</f>
        <v>0</v>
      </c>
      <c r="AE40" s="2">
        <f>MAX(0,Debts!$B$11-SUM(U40:Y40))</f>
        <v>950</v>
      </c>
    </row>
    <row r="41" spans="1:31" x14ac:dyDescent="0.25">
      <c r="A41" s="4">
        <v>39</v>
      </c>
      <c r="B41" s="5">
        <f>DATE(YEAR(Debts!$B$10),MONTH(Debts!$B$10)+A41-1,1)</f>
        <v>47484</v>
      </c>
      <c r="C41" s="2">
        <f>ROUND(E40*Debts!$C$2/12,2)</f>
        <v>0</v>
      </c>
      <c r="D41" s="2">
        <f>U41+MAX(0,MIN(Z41,$AE41-SUMIF($Z$2:$AD$2,"&lt;"&amp;Z$2,$Z41:$AD41)))</f>
        <v>0</v>
      </c>
      <c r="E41" s="2">
        <f>ROUND(E40+C41-D41,2)</f>
        <v>0</v>
      </c>
      <c r="F41" s="2">
        <f>ROUND(H40*Debts!$C$3/12,2)</f>
        <v>0</v>
      </c>
      <c r="G41" s="2">
        <f>V41+MAX(0,MIN(AA41,$AE41-SUMIF($Z$2:$AD$2,"&lt;"&amp;AA$2,$Z41:$AD41)))</f>
        <v>0</v>
      </c>
      <c r="H41" s="2">
        <f>ROUND(H40+F41-G41,2)</f>
        <v>0</v>
      </c>
      <c r="I41" s="2">
        <f>ROUND(K40*Debts!$C$4/12,2)</f>
        <v>0</v>
      </c>
      <c r="J41" s="2">
        <f>W41+MAX(0,MIN(AB41,$AE41-SUMIF($Z$2:$AD$2,"&lt;"&amp;AB$2,$Z41:$AD41)))</f>
        <v>0</v>
      </c>
      <c r="K41" s="2">
        <f>ROUND(K40+I41-J41,2)</f>
        <v>0</v>
      </c>
      <c r="L41" s="2">
        <f>ROUND(N40*Debts!$C$5/12,2)</f>
        <v>0</v>
      </c>
      <c r="M41" s="2">
        <f>X41+MAX(0,MIN(AC41,$AE41-SUMIF($Z$2:$AD$2,"&lt;"&amp;AC$2,$Z41:$AD41)))</f>
        <v>0</v>
      </c>
      <c r="N41" s="2">
        <f>ROUND(N40+L41-M41,2)</f>
        <v>0</v>
      </c>
      <c r="O41" s="2">
        <f>ROUND(Q40*Debts!$C$6/12,2)</f>
        <v>0</v>
      </c>
      <c r="P41" s="2">
        <f>Y41+MAX(0,MIN(AD41,$AE41-SUMIF($Z$2:$AD$2,"&lt;"&amp;AD$2,$Z41:$AD41)))</f>
        <v>0</v>
      </c>
      <c r="Q41" s="2">
        <f>ROUND(Q40+O41-P41,2)</f>
        <v>0</v>
      </c>
      <c r="R41" s="2">
        <f>D41+G41+J41+M41+P41</f>
        <v>0</v>
      </c>
      <c r="S41" s="2">
        <f>C41+F41+I41+L41+O41</f>
        <v>0</v>
      </c>
      <c r="T41" s="2">
        <f>E41+H41+K41+N41+Q41</f>
        <v>0</v>
      </c>
      <c r="U41" s="2">
        <f>MIN(Debts!$D$2,E40+C41)</f>
        <v>0</v>
      </c>
      <c r="V41" s="2">
        <f>MIN(Debts!$D$3,H40+F41)</f>
        <v>0</v>
      </c>
      <c r="W41" s="2">
        <f>MIN(Debts!$D$4,K40+I41)</f>
        <v>0</v>
      </c>
      <c r="X41" s="2">
        <f>MIN(Debts!$D$5,N40+L41)</f>
        <v>0</v>
      </c>
      <c r="Y41" s="2">
        <f>MIN(Debts!$D$6,Q40+O41)</f>
        <v>0</v>
      </c>
      <c r="Z41" s="2">
        <f>E40+C41-U41</f>
        <v>0</v>
      </c>
      <c r="AA41" s="2">
        <f>H40+F41-V41</f>
        <v>0</v>
      </c>
      <c r="AB41" s="2">
        <f>K40+I41-W41</f>
        <v>0</v>
      </c>
      <c r="AC41" s="2">
        <f>N40+L41-X41</f>
        <v>0</v>
      </c>
      <c r="AD41" s="2">
        <f>Q40+O41-Y41</f>
        <v>0</v>
      </c>
      <c r="AE41" s="2">
        <f>MAX(0,Debts!$B$11-SUM(U41:Y41))</f>
        <v>950</v>
      </c>
    </row>
    <row r="42" spans="1:31" x14ac:dyDescent="0.25">
      <c r="A42" s="4">
        <v>40</v>
      </c>
      <c r="B42" s="5">
        <f>DATE(YEAR(Debts!$B$10),MONTH(Debts!$B$10)+A42-1,1)</f>
        <v>47515</v>
      </c>
      <c r="C42" s="2">
        <f>ROUND(E41*Debts!$C$2/12,2)</f>
        <v>0</v>
      </c>
      <c r="D42" s="2">
        <f>U42+MAX(0,MIN(Z42,$AE42-SUMIF($Z$2:$AD$2,"&lt;"&amp;Z$2,$Z42:$AD42)))</f>
        <v>0</v>
      </c>
      <c r="E42" s="2">
        <f>ROUND(E41+C42-D42,2)</f>
        <v>0</v>
      </c>
      <c r="F42" s="2">
        <f>ROUND(H41*Debts!$C$3/12,2)</f>
        <v>0</v>
      </c>
      <c r="G42" s="2">
        <f>V42+MAX(0,MIN(AA42,$AE42-SUMIF($Z$2:$AD$2,"&lt;"&amp;AA$2,$Z42:$AD42)))</f>
        <v>0</v>
      </c>
      <c r="H42" s="2">
        <f>ROUND(H41+F42-G42,2)</f>
        <v>0</v>
      </c>
      <c r="I42" s="2">
        <f>ROUND(K41*Debts!$C$4/12,2)</f>
        <v>0</v>
      </c>
      <c r="J42" s="2">
        <f>W42+MAX(0,MIN(AB42,$AE42-SUMIF($Z$2:$AD$2,"&lt;"&amp;AB$2,$Z42:$AD42)))</f>
        <v>0</v>
      </c>
      <c r="K42" s="2">
        <f>ROUND(K41+I42-J42,2)</f>
        <v>0</v>
      </c>
      <c r="L42" s="2">
        <f>ROUND(N41*Debts!$C$5/12,2)</f>
        <v>0</v>
      </c>
      <c r="M42" s="2">
        <f>X42+MAX(0,MIN(AC42,$AE42-SUMIF($Z$2:$AD$2,"&lt;"&amp;AC$2,$Z42:$AD42)))</f>
        <v>0</v>
      </c>
      <c r="N42" s="2">
        <f>ROUND(N41+L42-M42,2)</f>
        <v>0</v>
      </c>
      <c r="O42" s="2">
        <f>ROUND(Q41*Debts!$C$6/12,2)</f>
        <v>0</v>
      </c>
      <c r="P42" s="2">
        <f>Y42+MAX(0,MIN(AD42,$AE42-SUMIF($Z$2:$AD$2,"&lt;"&amp;AD$2,$Z42:$AD42)))</f>
        <v>0</v>
      </c>
      <c r="Q42" s="2">
        <f>ROUND(Q41+O42-P42,2)</f>
        <v>0</v>
      </c>
      <c r="R42" s="2">
        <f>D42+G42+J42+M42+P42</f>
        <v>0</v>
      </c>
      <c r="S42" s="2">
        <f>C42+F42+I42+L42+O42</f>
        <v>0</v>
      </c>
      <c r="T42" s="2">
        <f>E42+H42+K42+N42+Q42</f>
        <v>0</v>
      </c>
      <c r="U42" s="2">
        <f>MIN(Debts!$D$2,E41+C42)</f>
        <v>0</v>
      </c>
      <c r="V42" s="2">
        <f>MIN(Debts!$D$3,H41+F42)</f>
        <v>0</v>
      </c>
      <c r="W42" s="2">
        <f>MIN(Debts!$D$4,K41+I42)</f>
        <v>0</v>
      </c>
      <c r="X42" s="2">
        <f>MIN(Debts!$D$5,N41+L42)</f>
        <v>0</v>
      </c>
      <c r="Y42" s="2">
        <f>MIN(Debts!$D$6,Q41+O42)</f>
        <v>0</v>
      </c>
      <c r="Z42" s="2">
        <f>E41+C42-U42</f>
        <v>0</v>
      </c>
      <c r="AA42" s="2">
        <f>H41+F42-V42</f>
        <v>0</v>
      </c>
      <c r="AB42" s="2">
        <f>K41+I42-W42</f>
        <v>0</v>
      </c>
      <c r="AC42" s="2">
        <f>N41+L42-X42</f>
        <v>0</v>
      </c>
      <c r="AD42" s="2">
        <f>Q41+O42-Y42</f>
        <v>0</v>
      </c>
      <c r="AE42" s="2">
        <f>MAX(0,Debts!$B$11-SUM(U42:Y42))</f>
        <v>950</v>
      </c>
    </row>
    <row r="43" spans="1:31" x14ac:dyDescent="0.25">
      <c r="A43" s="4">
        <v>41</v>
      </c>
      <c r="B43" s="5">
        <f>DATE(YEAR(Debts!$B$10),MONTH(Debts!$B$10)+A43-1,1)</f>
        <v>47543</v>
      </c>
      <c r="C43" s="2">
        <f>ROUND(E42*Debts!$C$2/12,2)</f>
        <v>0</v>
      </c>
      <c r="D43" s="2">
        <f>U43+MAX(0,MIN(Z43,$AE43-SUMIF($Z$2:$AD$2,"&lt;"&amp;Z$2,$Z43:$AD43)))</f>
        <v>0</v>
      </c>
      <c r="E43" s="2">
        <f>ROUND(E42+C43-D43,2)</f>
        <v>0</v>
      </c>
      <c r="F43" s="2">
        <f>ROUND(H42*Debts!$C$3/12,2)</f>
        <v>0</v>
      </c>
      <c r="G43" s="2">
        <f>V43+MAX(0,MIN(AA43,$AE43-SUMIF($Z$2:$AD$2,"&lt;"&amp;AA$2,$Z43:$AD43)))</f>
        <v>0</v>
      </c>
      <c r="H43" s="2">
        <f>ROUND(H42+F43-G43,2)</f>
        <v>0</v>
      </c>
      <c r="I43" s="2">
        <f>ROUND(K42*Debts!$C$4/12,2)</f>
        <v>0</v>
      </c>
      <c r="J43" s="2">
        <f>W43+MAX(0,MIN(AB43,$AE43-SUMIF($Z$2:$AD$2,"&lt;"&amp;AB$2,$Z43:$AD43)))</f>
        <v>0</v>
      </c>
      <c r="K43" s="2">
        <f>ROUND(K42+I43-J43,2)</f>
        <v>0</v>
      </c>
      <c r="L43" s="2">
        <f>ROUND(N42*Debts!$C$5/12,2)</f>
        <v>0</v>
      </c>
      <c r="M43" s="2">
        <f>X43+MAX(0,MIN(AC43,$AE43-SUMIF($Z$2:$AD$2,"&lt;"&amp;AC$2,$Z43:$AD43)))</f>
        <v>0</v>
      </c>
      <c r="N43" s="2">
        <f>ROUND(N42+L43-M43,2)</f>
        <v>0</v>
      </c>
      <c r="O43" s="2">
        <f>ROUND(Q42*Debts!$C$6/12,2)</f>
        <v>0</v>
      </c>
      <c r="P43" s="2">
        <f>Y43+MAX(0,MIN(AD43,$AE43-SUMIF($Z$2:$AD$2,"&lt;"&amp;AD$2,$Z43:$AD43)))</f>
        <v>0</v>
      </c>
      <c r="Q43" s="2">
        <f>ROUND(Q42+O43-P43,2)</f>
        <v>0</v>
      </c>
      <c r="R43" s="2">
        <f>D43+G43+J43+M43+P43</f>
        <v>0</v>
      </c>
      <c r="S43" s="2">
        <f>C43+F43+I43+L43+O43</f>
        <v>0</v>
      </c>
      <c r="T43" s="2">
        <f>E43+H43+K43+N43+Q43</f>
        <v>0</v>
      </c>
      <c r="U43" s="2">
        <f>MIN(Debts!$D$2,E42+C43)</f>
        <v>0</v>
      </c>
      <c r="V43" s="2">
        <f>MIN(Debts!$D$3,H42+F43)</f>
        <v>0</v>
      </c>
      <c r="W43" s="2">
        <f>MIN(Debts!$D$4,K42+I43)</f>
        <v>0</v>
      </c>
      <c r="X43" s="2">
        <f>MIN(Debts!$D$5,N42+L43)</f>
        <v>0</v>
      </c>
      <c r="Y43" s="2">
        <f>MIN(Debts!$D$6,Q42+O43)</f>
        <v>0</v>
      </c>
      <c r="Z43" s="2">
        <f>E42+C43-U43</f>
        <v>0</v>
      </c>
      <c r="AA43" s="2">
        <f>H42+F43-V43</f>
        <v>0</v>
      </c>
      <c r="AB43" s="2">
        <f>K42+I43-W43</f>
        <v>0</v>
      </c>
      <c r="AC43" s="2">
        <f>N42+L43-X43</f>
        <v>0</v>
      </c>
      <c r="AD43" s="2">
        <f>Q42+O43-Y43</f>
        <v>0</v>
      </c>
      <c r="AE43" s="2">
        <f>MAX(0,Debts!$B$11-SUM(U43:Y43))</f>
        <v>950</v>
      </c>
    </row>
    <row r="44" spans="1:31" x14ac:dyDescent="0.25">
      <c r="A44" s="4">
        <v>42</v>
      </c>
      <c r="B44" s="5">
        <f>DATE(YEAR(Debts!$B$10),MONTH(Debts!$B$10)+A44-1,1)</f>
        <v>47574</v>
      </c>
      <c r="C44" s="2">
        <f>ROUND(E43*Debts!$C$2/12,2)</f>
        <v>0</v>
      </c>
      <c r="D44" s="2">
        <f>U44+MAX(0,MIN(Z44,$AE44-SUMIF($Z$2:$AD$2,"&lt;"&amp;Z$2,$Z44:$AD44)))</f>
        <v>0</v>
      </c>
      <c r="E44" s="2">
        <f>ROUND(E43+C44-D44,2)</f>
        <v>0</v>
      </c>
      <c r="F44" s="2">
        <f>ROUND(H43*Debts!$C$3/12,2)</f>
        <v>0</v>
      </c>
      <c r="G44" s="2">
        <f>V44+MAX(0,MIN(AA44,$AE44-SUMIF($Z$2:$AD$2,"&lt;"&amp;AA$2,$Z44:$AD44)))</f>
        <v>0</v>
      </c>
      <c r="H44" s="2">
        <f>ROUND(H43+F44-G44,2)</f>
        <v>0</v>
      </c>
      <c r="I44" s="2">
        <f>ROUND(K43*Debts!$C$4/12,2)</f>
        <v>0</v>
      </c>
      <c r="J44" s="2">
        <f>W44+MAX(0,MIN(AB44,$AE44-SUMIF($Z$2:$AD$2,"&lt;"&amp;AB$2,$Z44:$AD44)))</f>
        <v>0</v>
      </c>
      <c r="K44" s="2">
        <f>ROUND(K43+I44-J44,2)</f>
        <v>0</v>
      </c>
      <c r="L44" s="2">
        <f>ROUND(N43*Debts!$C$5/12,2)</f>
        <v>0</v>
      </c>
      <c r="M44" s="2">
        <f>X44+MAX(0,MIN(AC44,$AE44-SUMIF($Z$2:$AD$2,"&lt;"&amp;AC$2,$Z44:$AD44)))</f>
        <v>0</v>
      </c>
      <c r="N44" s="2">
        <f>ROUND(N43+L44-M44,2)</f>
        <v>0</v>
      </c>
      <c r="O44" s="2">
        <f>ROUND(Q43*Debts!$C$6/12,2)</f>
        <v>0</v>
      </c>
      <c r="P44" s="2">
        <f>Y44+MAX(0,MIN(AD44,$AE44-SUMIF($Z$2:$AD$2,"&lt;"&amp;AD$2,$Z44:$AD44)))</f>
        <v>0</v>
      </c>
      <c r="Q44" s="2">
        <f>ROUND(Q43+O44-P44,2)</f>
        <v>0</v>
      </c>
      <c r="R44" s="2">
        <f>D44+G44+J44+M44+P44</f>
        <v>0</v>
      </c>
      <c r="S44" s="2">
        <f>C44+F44+I44+L44+O44</f>
        <v>0</v>
      </c>
      <c r="T44" s="2">
        <f>E44+H44+K44+N44+Q44</f>
        <v>0</v>
      </c>
      <c r="U44" s="2">
        <f>MIN(Debts!$D$2,E43+C44)</f>
        <v>0</v>
      </c>
      <c r="V44" s="2">
        <f>MIN(Debts!$D$3,H43+F44)</f>
        <v>0</v>
      </c>
      <c r="W44" s="2">
        <f>MIN(Debts!$D$4,K43+I44)</f>
        <v>0</v>
      </c>
      <c r="X44" s="2">
        <f>MIN(Debts!$D$5,N43+L44)</f>
        <v>0</v>
      </c>
      <c r="Y44" s="2">
        <f>MIN(Debts!$D$6,Q43+O44)</f>
        <v>0</v>
      </c>
      <c r="Z44" s="2">
        <f>E43+C44-U44</f>
        <v>0</v>
      </c>
      <c r="AA44" s="2">
        <f>H43+F44-V44</f>
        <v>0</v>
      </c>
      <c r="AB44" s="2">
        <f>K43+I44-W44</f>
        <v>0</v>
      </c>
      <c r="AC44" s="2">
        <f>N43+L44-X44</f>
        <v>0</v>
      </c>
      <c r="AD44" s="2">
        <f>Q43+O44-Y44</f>
        <v>0</v>
      </c>
      <c r="AE44" s="2">
        <f>MAX(0,Debts!$B$11-SUM(U44:Y44))</f>
        <v>950</v>
      </c>
    </row>
    <row r="45" spans="1:31" x14ac:dyDescent="0.25">
      <c r="A45" s="4">
        <v>43</v>
      </c>
      <c r="B45" s="5">
        <f>DATE(YEAR(Debts!$B$10),MONTH(Debts!$B$10)+A45-1,1)</f>
        <v>47604</v>
      </c>
      <c r="C45" s="2">
        <f>ROUND(E44*Debts!$C$2/12,2)</f>
        <v>0</v>
      </c>
      <c r="D45" s="2">
        <f>U45+MAX(0,MIN(Z45,$AE45-SUMIF($Z$2:$AD$2,"&lt;"&amp;Z$2,$Z45:$AD45)))</f>
        <v>0</v>
      </c>
      <c r="E45" s="2">
        <f>ROUND(E44+C45-D45,2)</f>
        <v>0</v>
      </c>
      <c r="F45" s="2">
        <f>ROUND(H44*Debts!$C$3/12,2)</f>
        <v>0</v>
      </c>
      <c r="G45" s="2">
        <f>V45+MAX(0,MIN(AA45,$AE45-SUMIF($Z$2:$AD$2,"&lt;"&amp;AA$2,$Z45:$AD45)))</f>
        <v>0</v>
      </c>
      <c r="H45" s="2">
        <f>ROUND(H44+F45-G45,2)</f>
        <v>0</v>
      </c>
      <c r="I45" s="2">
        <f>ROUND(K44*Debts!$C$4/12,2)</f>
        <v>0</v>
      </c>
      <c r="J45" s="2">
        <f>W45+MAX(0,MIN(AB45,$AE45-SUMIF($Z$2:$AD$2,"&lt;"&amp;AB$2,$Z45:$AD45)))</f>
        <v>0</v>
      </c>
      <c r="K45" s="2">
        <f>ROUND(K44+I45-J45,2)</f>
        <v>0</v>
      </c>
      <c r="L45" s="2">
        <f>ROUND(N44*Debts!$C$5/12,2)</f>
        <v>0</v>
      </c>
      <c r="M45" s="2">
        <f>X45+MAX(0,MIN(AC45,$AE45-SUMIF($Z$2:$AD$2,"&lt;"&amp;AC$2,$Z45:$AD45)))</f>
        <v>0</v>
      </c>
      <c r="N45" s="2">
        <f>ROUND(N44+L45-M45,2)</f>
        <v>0</v>
      </c>
      <c r="O45" s="2">
        <f>ROUND(Q44*Debts!$C$6/12,2)</f>
        <v>0</v>
      </c>
      <c r="P45" s="2">
        <f>Y45+MAX(0,MIN(AD45,$AE45-SUMIF($Z$2:$AD$2,"&lt;"&amp;AD$2,$Z45:$AD45)))</f>
        <v>0</v>
      </c>
      <c r="Q45" s="2">
        <f>ROUND(Q44+O45-P45,2)</f>
        <v>0</v>
      </c>
      <c r="R45" s="2">
        <f>D45+G45+J45+M45+P45</f>
        <v>0</v>
      </c>
      <c r="S45" s="2">
        <f>C45+F45+I45+L45+O45</f>
        <v>0</v>
      </c>
      <c r="T45" s="2">
        <f>E45+H45+K45+N45+Q45</f>
        <v>0</v>
      </c>
      <c r="U45" s="2">
        <f>MIN(Debts!$D$2,E44+C45)</f>
        <v>0</v>
      </c>
      <c r="V45" s="2">
        <f>MIN(Debts!$D$3,H44+F45)</f>
        <v>0</v>
      </c>
      <c r="W45" s="2">
        <f>MIN(Debts!$D$4,K44+I45)</f>
        <v>0</v>
      </c>
      <c r="X45" s="2">
        <f>MIN(Debts!$D$5,N44+L45)</f>
        <v>0</v>
      </c>
      <c r="Y45" s="2">
        <f>MIN(Debts!$D$6,Q44+O45)</f>
        <v>0</v>
      </c>
      <c r="Z45" s="2">
        <f>E44+C45-U45</f>
        <v>0</v>
      </c>
      <c r="AA45" s="2">
        <f>H44+F45-V45</f>
        <v>0</v>
      </c>
      <c r="AB45" s="2">
        <f>K44+I45-W45</f>
        <v>0</v>
      </c>
      <c r="AC45" s="2">
        <f>N44+L45-X45</f>
        <v>0</v>
      </c>
      <c r="AD45" s="2">
        <f>Q44+O45-Y45</f>
        <v>0</v>
      </c>
      <c r="AE45" s="2">
        <f>MAX(0,Debts!$B$11-SUM(U45:Y45))</f>
        <v>950</v>
      </c>
    </row>
    <row r="46" spans="1:31" x14ac:dyDescent="0.25">
      <c r="A46" s="4">
        <v>44</v>
      </c>
      <c r="B46" s="5">
        <f>DATE(YEAR(Debts!$B$10),MONTH(Debts!$B$10)+A46-1,1)</f>
        <v>47635</v>
      </c>
      <c r="C46" s="2">
        <f>ROUND(E45*Debts!$C$2/12,2)</f>
        <v>0</v>
      </c>
      <c r="D46" s="2">
        <f>U46+MAX(0,MIN(Z46,$AE46-SUMIF($Z$2:$AD$2,"&lt;"&amp;Z$2,$Z46:$AD46)))</f>
        <v>0</v>
      </c>
      <c r="E46" s="2">
        <f>ROUND(E45+C46-D46,2)</f>
        <v>0</v>
      </c>
      <c r="F46" s="2">
        <f>ROUND(H45*Debts!$C$3/12,2)</f>
        <v>0</v>
      </c>
      <c r="G46" s="2">
        <f>V46+MAX(0,MIN(AA46,$AE46-SUMIF($Z$2:$AD$2,"&lt;"&amp;AA$2,$Z46:$AD46)))</f>
        <v>0</v>
      </c>
      <c r="H46" s="2">
        <f>ROUND(H45+F46-G46,2)</f>
        <v>0</v>
      </c>
      <c r="I46" s="2">
        <f>ROUND(K45*Debts!$C$4/12,2)</f>
        <v>0</v>
      </c>
      <c r="J46" s="2">
        <f>W46+MAX(0,MIN(AB46,$AE46-SUMIF($Z$2:$AD$2,"&lt;"&amp;AB$2,$Z46:$AD46)))</f>
        <v>0</v>
      </c>
      <c r="K46" s="2">
        <f>ROUND(K45+I46-J46,2)</f>
        <v>0</v>
      </c>
      <c r="L46" s="2">
        <f>ROUND(N45*Debts!$C$5/12,2)</f>
        <v>0</v>
      </c>
      <c r="M46" s="2">
        <f>X46+MAX(0,MIN(AC46,$AE46-SUMIF($Z$2:$AD$2,"&lt;"&amp;AC$2,$Z46:$AD46)))</f>
        <v>0</v>
      </c>
      <c r="N46" s="2">
        <f>ROUND(N45+L46-M46,2)</f>
        <v>0</v>
      </c>
      <c r="O46" s="2">
        <f>ROUND(Q45*Debts!$C$6/12,2)</f>
        <v>0</v>
      </c>
      <c r="P46" s="2">
        <f>Y46+MAX(0,MIN(AD46,$AE46-SUMIF($Z$2:$AD$2,"&lt;"&amp;AD$2,$Z46:$AD46)))</f>
        <v>0</v>
      </c>
      <c r="Q46" s="2">
        <f>ROUND(Q45+O46-P46,2)</f>
        <v>0</v>
      </c>
      <c r="R46" s="2">
        <f>D46+G46+J46+M46+P46</f>
        <v>0</v>
      </c>
      <c r="S46" s="2">
        <f>C46+F46+I46+L46+O46</f>
        <v>0</v>
      </c>
      <c r="T46" s="2">
        <f>E46+H46+K46+N46+Q46</f>
        <v>0</v>
      </c>
      <c r="U46" s="2">
        <f>MIN(Debts!$D$2,E45+C46)</f>
        <v>0</v>
      </c>
      <c r="V46" s="2">
        <f>MIN(Debts!$D$3,H45+F46)</f>
        <v>0</v>
      </c>
      <c r="W46" s="2">
        <f>MIN(Debts!$D$4,K45+I46)</f>
        <v>0</v>
      </c>
      <c r="X46" s="2">
        <f>MIN(Debts!$D$5,N45+L46)</f>
        <v>0</v>
      </c>
      <c r="Y46" s="2">
        <f>MIN(Debts!$D$6,Q45+O46)</f>
        <v>0</v>
      </c>
      <c r="Z46" s="2">
        <f>E45+C46-U46</f>
        <v>0</v>
      </c>
      <c r="AA46" s="2">
        <f>H45+F46-V46</f>
        <v>0</v>
      </c>
      <c r="AB46" s="2">
        <f>K45+I46-W46</f>
        <v>0</v>
      </c>
      <c r="AC46" s="2">
        <f>N45+L46-X46</f>
        <v>0</v>
      </c>
      <c r="AD46" s="2">
        <f>Q45+O46-Y46</f>
        <v>0</v>
      </c>
      <c r="AE46" s="2">
        <f>MAX(0,Debts!$B$11-SUM(U46:Y46))</f>
        <v>950</v>
      </c>
    </row>
    <row r="47" spans="1:31" x14ac:dyDescent="0.25">
      <c r="A47" s="4">
        <v>45</v>
      </c>
      <c r="B47" s="5">
        <f>DATE(YEAR(Debts!$B$10),MONTH(Debts!$B$10)+A47-1,1)</f>
        <v>47665</v>
      </c>
      <c r="C47" s="2">
        <f>ROUND(E46*Debts!$C$2/12,2)</f>
        <v>0</v>
      </c>
      <c r="D47" s="2">
        <f>U47+MAX(0,MIN(Z47,$AE47-SUMIF($Z$2:$AD$2,"&lt;"&amp;Z$2,$Z47:$AD47)))</f>
        <v>0</v>
      </c>
      <c r="E47" s="2">
        <f>ROUND(E46+C47-D47,2)</f>
        <v>0</v>
      </c>
      <c r="F47" s="2">
        <f>ROUND(H46*Debts!$C$3/12,2)</f>
        <v>0</v>
      </c>
      <c r="G47" s="2">
        <f>V47+MAX(0,MIN(AA47,$AE47-SUMIF($Z$2:$AD$2,"&lt;"&amp;AA$2,$Z47:$AD47)))</f>
        <v>0</v>
      </c>
      <c r="H47" s="2">
        <f>ROUND(H46+F47-G47,2)</f>
        <v>0</v>
      </c>
      <c r="I47" s="2">
        <f>ROUND(K46*Debts!$C$4/12,2)</f>
        <v>0</v>
      </c>
      <c r="J47" s="2">
        <f>W47+MAX(0,MIN(AB47,$AE47-SUMIF($Z$2:$AD$2,"&lt;"&amp;AB$2,$Z47:$AD47)))</f>
        <v>0</v>
      </c>
      <c r="K47" s="2">
        <f>ROUND(K46+I47-J47,2)</f>
        <v>0</v>
      </c>
      <c r="L47" s="2">
        <f>ROUND(N46*Debts!$C$5/12,2)</f>
        <v>0</v>
      </c>
      <c r="M47" s="2">
        <f>X47+MAX(0,MIN(AC47,$AE47-SUMIF($Z$2:$AD$2,"&lt;"&amp;AC$2,$Z47:$AD47)))</f>
        <v>0</v>
      </c>
      <c r="N47" s="2">
        <f>ROUND(N46+L47-M47,2)</f>
        <v>0</v>
      </c>
      <c r="O47" s="2">
        <f>ROUND(Q46*Debts!$C$6/12,2)</f>
        <v>0</v>
      </c>
      <c r="P47" s="2">
        <f>Y47+MAX(0,MIN(AD47,$AE47-SUMIF($Z$2:$AD$2,"&lt;"&amp;AD$2,$Z47:$AD47)))</f>
        <v>0</v>
      </c>
      <c r="Q47" s="2">
        <f>ROUND(Q46+O47-P47,2)</f>
        <v>0</v>
      </c>
      <c r="R47" s="2">
        <f>D47+G47+J47+M47+P47</f>
        <v>0</v>
      </c>
      <c r="S47" s="2">
        <f>C47+F47+I47+L47+O47</f>
        <v>0</v>
      </c>
      <c r="T47" s="2">
        <f>E47+H47+K47+N47+Q47</f>
        <v>0</v>
      </c>
      <c r="U47" s="2">
        <f>MIN(Debts!$D$2,E46+C47)</f>
        <v>0</v>
      </c>
      <c r="V47" s="2">
        <f>MIN(Debts!$D$3,H46+F47)</f>
        <v>0</v>
      </c>
      <c r="W47" s="2">
        <f>MIN(Debts!$D$4,K46+I47)</f>
        <v>0</v>
      </c>
      <c r="X47" s="2">
        <f>MIN(Debts!$D$5,N46+L47)</f>
        <v>0</v>
      </c>
      <c r="Y47" s="2">
        <f>MIN(Debts!$D$6,Q46+O47)</f>
        <v>0</v>
      </c>
      <c r="Z47" s="2">
        <f>E46+C47-U47</f>
        <v>0</v>
      </c>
      <c r="AA47" s="2">
        <f>H46+F47-V47</f>
        <v>0</v>
      </c>
      <c r="AB47" s="2">
        <f>K46+I47-W47</f>
        <v>0</v>
      </c>
      <c r="AC47" s="2">
        <f>N46+L47-X47</f>
        <v>0</v>
      </c>
      <c r="AD47" s="2">
        <f>Q46+O47-Y47</f>
        <v>0</v>
      </c>
      <c r="AE47" s="2">
        <f>MAX(0,Debts!$B$11-SUM(U47:Y47))</f>
        <v>950</v>
      </c>
    </row>
    <row r="48" spans="1:31" x14ac:dyDescent="0.25">
      <c r="A48" s="4">
        <v>46</v>
      </c>
      <c r="B48" s="5">
        <f>DATE(YEAR(Debts!$B$10),MONTH(Debts!$B$10)+A48-1,1)</f>
        <v>47696</v>
      </c>
      <c r="C48" s="2">
        <f>ROUND(E47*Debts!$C$2/12,2)</f>
        <v>0</v>
      </c>
      <c r="D48" s="2">
        <f>U48+MAX(0,MIN(Z48,$AE48-SUMIF($Z$2:$AD$2,"&lt;"&amp;Z$2,$Z48:$AD48)))</f>
        <v>0</v>
      </c>
      <c r="E48" s="2">
        <f>ROUND(E47+C48-D48,2)</f>
        <v>0</v>
      </c>
      <c r="F48" s="2">
        <f>ROUND(H47*Debts!$C$3/12,2)</f>
        <v>0</v>
      </c>
      <c r="G48" s="2">
        <f>V48+MAX(0,MIN(AA48,$AE48-SUMIF($Z$2:$AD$2,"&lt;"&amp;AA$2,$Z48:$AD48)))</f>
        <v>0</v>
      </c>
      <c r="H48" s="2">
        <f>ROUND(H47+F48-G48,2)</f>
        <v>0</v>
      </c>
      <c r="I48" s="2">
        <f>ROUND(K47*Debts!$C$4/12,2)</f>
        <v>0</v>
      </c>
      <c r="J48" s="2">
        <f>W48+MAX(0,MIN(AB48,$AE48-SUMIF($Z$2:$AD$2,"&lt;"&amp;AB$2,$Z48:$AD48)))</f>
        <v>0</v>
      </c>
      <c r="K48" s="2">
        <f>ROUND(K47+I48-J48,2)</f>
        <v>0</v>
      </c>
      <c r="L48" s="2">
        <f>ROUND(N47*Debts!$C$5/12,2)</f>
        <v>0</v>
      </c>
      <c r="M48" s="2">
        <f>X48+MAX(0,MIN(AC48,$AE48-SUMIF($Z$2:$AD$2,"&lt;"&amp;AC$2,$Z48:$AD48)))</f>
        <v>0</v>
      </c>
      <c r="N48" s="2">
        <f>ROUND(N47+L48-M48,2)</f>
        <v>0</v>
      </c>
      <c r="O48" s="2">
        <f>ROUND(Q47*Debts!$C$6/12,2)</f>
        <v>0</v>
      </c>
      <c r="P48" s="2">
        <f>Y48+MAX(0,MIN(AD48,$AE48-SUMIF($Z$2:$AD$2,"&lt;"&amp;AD$2,$Z48:$AD48)))</f>
        <v>0</v>
      </c>
      <c r="Q48" s="2">
        <f>ROUND(Q47+O48-P48,2)</f>
        <v>0</v>
      </c>
      <c r="R48" s="2">
        <f>D48+G48+J48+M48+P48</f>
        <v>0</v>
      </c>
      <c r="S48" s="2">
        <f>C48+F48+I48+L48+O48</f>
        <v>0</v>
      </c>
      <c r="T48" s="2">
        <f>E48+H48+K48+N48+Q48</f>
        <v>0</v>
      </c>
      <c r="U48" s="2">
        <f>MIN(Debts!$D$2,E47+C48)</f>
        <v>0</v>
      </c>
      <c r="V48" s="2">
        <f>MIN(Debts!$D$3,H47+F48)</f>
        <v>0</v>
      </c>
      <c r="W48" s="2">
        <f>MIN(Debts!$D$4,K47+I48)</f>
        <v>0</v>
      </c>
      <c r="X48" s="2">
        <f>MIN(Debts!$D$5,N47+L48)</f>
        <v>0</v>
      </c>
      <c r="Y48" s="2">
        <f>MIN(Debts!$D$6,Q47+O48)</f>
        <v>0</v>
      </c>
      <c r="Z48" s="2">
        <f>E47+C48-U48</f>
        <v>0</v>
      </c>
      <c r="AA48" s="2">
        <f>H47+F48-V48</f>
        <v>0</v>
      </c>
      <c r="AB48" s="2">
        <f>K47+I48-W48</f>
        <v>0</v>
      </c>
      <c r="AC48" s="2">
        <f>N47+L48-X48</f>
        <v>0</v>
      </c>
      <c r="AD48" s="2">
        <f>Q47+O48-Y48</f>
        <v>0</v>
      </c>
      <c r="AE48" s="2">
        <f>MAX(0,Debts!$B$11-SUM(U48:Y48))</f>
        <v>950</v>
      </c>
    </row>
    <row r="49" spans="1:31" x14ac:dyDescent="0.25">
      <c r="A49" s="4">
        <v>47</v>
      </c>
      <c r="B49" s="5">
        <f>DATE(YEAR(Debts!$B$10),MONTH(Debts!$B$10)+A49-1,1)</f>
        <v>47727</v>
      </c>
      <c r="C49" s="2">
        <f>ROUND(E48*Debts!$C$2/12,2)</f>
        <v>0</v>
      </c>
      <c r="D49" s="2">
        <f>U49+MAX(0,MIN(Z49,$AE49-SUMIF($Z$2:$AD$2,"&lt;"&amp;Z$2,$Z49:$AD49)))</f>
        <v>0</v>
      </c>
      <c r="E49" s="2">
        <f>ROUND(E48+C49-D49,2)</f>
        <v>0</v>
      </c>
      <c r="F49" s="2">
        <f>ROUND(H48*Debts!$C$3/12,2)</f>
        <v>0</v>
      </c>
      <c r="G49" s="2">
        <f>V49+MAX(0,MIN(AA49,$AE49-SUMIF($Z$2:$AD$2,"&lt;"&amp;AA$2,$Z49:$AD49)))</f>
        <v>0</v>
      </c>
      <c r="H49" s="2">
        <f>ROUND(H48+F49-G49,2)</f>
        <v>0</v>
      </c>
      <c r="I49" s="2">
        <f>ROUND(K48*Debts!$C$4/12,2)</f>
        <v>0</v>
      </c>
      <c r="J49" s="2">
        <f>W49+MAX(0,MIN(AB49,$AE49-SUMIF($Z$2:$AD$2,"&lt;"&amp;AB$2,$Z49:$AD49)))</f>
        <v>0</v>
      </c>
      <c r="K49" s="2">
        <f>ROUND(K48+I49-J49,2)</f>
        <v>0</v>
      </c>
      <c r="L49" s="2">
        <f>ROUND(N48*Debts!$C$5/12,2)</f>
        <v>0</v>
      </c>
      <c r="M49" s="2">
        <f>X49+MAX(0,MIN(AC49,$AE49-SUMIF($Z$2:$AD$2,"&lt;"&amp;AC$2,$Z49:$AD49)))</f>
        <v>0</v>
      </c>
      <c r="N49" s="2">
        <f>ROUND(N48+L49-M49,2)</f>
        <v>0</v>
      </c>
      <c r="O49" s="2">
        <f>ROUND(Q48*Debts!$C$6/12,2)</f>
        <v>0</v>
      </c>
      <c r="P49" s="2">
        <f>Y49+MAX(0,MIN(AD49,$AE49-SUMIF($Z$2:$AD$2,"&lt;"&amp;AD$2,$Z49:$AD49)))</f>
        <v>0</v>
      </c>
      <c r="Q49" s="2">
        <f>ROUND(Q48+O49-P49,2)</f>
        <v>0</v>
      </c>
      <c r="R49" s="2">
        <f>D49+G49+J49+M49+P49</f>
        <v>0</v>
      </c>
      <c r="S49" s="2">
        <f>C49+F49+I49+L49+O49</f>
        <v>0</v>
      </c>
      <c r="T49" s="2">
        <f>E49+H49+K49+N49+Q49</f>
        <v>0</v>
      </c>
      <c r="U49" s="2">
        <f>MIN(Debts!$D$2,E48+C49)</f>
        <v>0</v>
      </c>
      <c r="V49" s="2">
        <f>MIN(Debts!$D$3,H48+F49)</f>
        <v>0</v>
      </c>
      <c r="W49" s="2">
        <f>MIN(Debts!$D$4,K48+I49)</f>
        <v>0</v>
      </c>
      <c r="X49" s="2">
        <f>MIN(Debts!$D$5,N48+L49)</f>
        <v>0</v>
      </c>
      <c r="Y49" s="2">
        <f>MIN(Debts!$D$6,Q48+O49)</f>
        <v>0</v>
      </c>
      <c r="Z49" s="2">
        <f>E48+C49-U49</f>
        <v>0</v>
      </c>
      <c r="AA49" s="2">
        <f>H48+F49-V49</f>
        <v>0</v>
      </c>
      <c r="AB49" s="2">
        <f>K48+I49-W49</f>
        <v>0</v>
      </c>
      <c r="AC49" s="2">
        <f>N48+L49-X49</f>
        <v>0</v>
      </c>
      <c r="AD49" s="2">
        <f>Q48+O49-Y49</f>
        <v>0</v>
      </c>
      <c r="AE49" s="2">
        <f>MAX(0,Debts!$B$11-SUM(U49:Y49))</f>
        <v>950</v>
      </c>
    </row>
    <row r="50" spans="1:31" x14ac:dyDescent="0.25">
      <c r="A50" s="4">
        <v>48</v>
      </c>
      <c r="B50" s="5">
        <f>DATE(YEAR(Debts!$B$10),MONTH(Debts!$B$10)+A50-1,1)</f>
        <v>47757</v>
      </c>
      <c r="C50" s="2">
        <f>ROUND(E49*Debts!$C$2/12,2)</f>
        <v>0</v>
      </c>
      <c r="D50" s="2">
        <f>U50+MAX(0,MIN(Z50,$AE50-SUMIF($Z$2:$AD$2,"&lt;"&amp;Z$2,$Z50:$AD50)))</f>
        <v>0</v>
      </c>
      <c r="E50" s="2">
        <f>ROUND(E49+C50-D50,2)</f>
        <v>0</v>
      </c>
      <c r="F50" s="2">
        <f>ROUND(H49*Debts!$C$3/12,2)</f>
        <v>0</v>
      </c>
      <c r="G50" s="2">
        <f>V50+MAX(0,MIN(AA50,$AE50-SUMIF($Z$2:$AD$2,"&lt;"&amp;AA$2,$Z50:$AD50)))</f>
        <v>0</v>
      </c>
      <c r="H50" s="2">
        <f>ROUND(H49+F50-G50,2)</f>
        <v>0</v>
      </c>
      <c r="I50" s="2">
        <f>ROUND(K49*Debts!$C$4/12,2)</f>
        <v>0</v>
      </c>
      <c r="J50" s="2">
        <f>W50+MAX(0,MIN(AB50,$AE50-SUMIF($Z$2:$AD$2,"&lt;"&amp;AB$2,$Z50:$AD50)))</f>
        <v>0</v>
      </c>
      <c r="K50" s="2">
        <f>ROUND(K49+I50-J50,2)</f>
        <v>0</v>
      </c>
      <c r="L50" s="2">
        <f>ROUND(N49*Debts!$C$5/12,2)</f>
        <v>0</v>
      </c>
      <c r="M50" s="2">
        <f>X50+MAX(0,MIN(AC50,$AE50-SUMIF($Z$2:$AD$2,"&lt;"&amp;AC$2,$Z50:$AD50)))</f>
        <v>0</v>
      </c>
      <c r="N50" s="2">
        <f>ROUND(N49+L50-M50,2)</f>
        <v>0</v>
      </c>
      <c r="O50" s="2">
        <f>ROUND(Q49*Debts!$C$6/12,2)</f>
        <v>0</v>
      </c>
      <c r="P50" s="2">
        <f>Y50+MAX(0,MIN(AD50,$AE50-SUMIF($Z$2:$AD$2,"&lt;"&amp;AD$2,$Z50:$AD50)))</f>
        <v>0</v>
      </c>
      <c r="Q50" s="2">
        <f>ROUND(Q49+O50-P50,2)</f>
        <v>0</v>
      </c>
      <c r="R50" s="2">
        <f>D50+G50+J50+M50+P50</f>
        <v>0</v>
      </c>
      <c r="S50" s="2">
        <f>C50+F50+I50+L50+O50</f>
        <v>0</v>
      </c>
      <c r="T50" s="2">
        <f>E50+H50+K50+N50+Q50</f>
        <v>0</v>
      </c>
      <c r="U50" s="2">
        <f>MIN(Debts!$D$2,E49+C50)</f>
        <v>0</v>
      </c>
      <c r="V50" s="2">
        <f>MIN(Debts!$D$3,H49+F50)</f>
        <v>0</v>
      </c>
      <c r="W50" s="2">
        <f>MIN(Debts!$D$4,K49+I50)</f>
        <v>0</v>
      </c>
      <c r="X50" s="2">
        <f>MIN(Debts!$D$5,N49+L50)</f>
        <v>0</v>
      </c>
      <c r="Y50" s="2">
        <f>MIN(Debts!$D$6,Q49+O50)</f>
        <v>0</v>
      </c>
      <c r="Z50" s="2">
        <f>E49+C50-U50</f>
        <v>0</v>
      </c>
      <c r="AA50" s="2">
        <f>H49+F50-V50</f>
        <v>0</v>
      </c>
      <c r="AB50" s="2">
        <f>K49+I50-W50</f>
        <v>0</v>
      </c>
      <c r="AC50" s="2">
        <f>N49+L50-X50</f>
        <v>0</v>
      </c>
      <c r="AD50" s="2">
        <f>Q49+O50-Y50</f>
        <v>0</v>
      </c>
      <c r="AE50" s="2">
        <f>MAX(0,Debts!$B$11-SUM(U50:Y50))</f>
        <v>950</v>
      </c>
    </row>
    <row r="51" spans="1:31" x14ac:dyDescent="0.25">
      <c r="A51" s="4">
        <v>49</v>
      </c>
      <c r="B51" s="5">
        <f>DATE(YEAR(Debts!$B$10),MONTH(Debts!$B$10)+A51-1,1)</f>
        <v>47788</v>
      </c>
      <c r="C51" s="2">
        <f>ROUND(E50*Debts!$C$2/12,2)</f>
        <v>0</v>
      </c>
      <c r="D51" s="2">
        <f>U51+MAX(0,MIN(Z51,$AE51-SUMIF($Z$2:$AD$2,"&lt;"&amp;Z$2,$Z51:$AD51)))</f>
        <v>0</v>
      </c>
      <c r="E51" s="2">
        <f>ROUND(E50+C51-D51,2)</f>
        <v>0</v>
      </c>
      <c r="F51" s="2">
        <f>ROUND(H50*Debts!$C$3/12,2)</f>
        <v>0</v>
      </c>
      <c r="G51" s="2">
        <f>V51+MAX(0,MIN(AA51,$AE51-SUMIF($Z$2:$AD$2,"&lt;"&amp;AA$2,$Z51:$AD51)))</f>
        <v>0</v>
      </c>
      <c r="H51" s="2">
        <f>ROUND(H50+F51-G51,2)</f>
        <v>0</v>
      </c>
      <c r="I51" s="2">
        <f>ROUND(K50*Debts!$C$4/12,2)</f>
        <v>0</v>
      </c>
      <c r="J51" s="2">
        <f>W51+MAX(0,MIN(AB51,$AE51-SUMIF($Z$2:$AD$2,"&lt;"&amp;AB$2,$Z51:$AD51)))</f>
        <v>0</v>
      </c>
      <c r="K51" s="2">
        <f>ROUND(K50+I51-J51,2)</f>
        <v>0</v>
      </c>
      <c r="L51" s="2">
        <f>ROUND(N50*Debts!$C$5/12,2)</f>
        <v>0</v>
      </c>
      <c r="M51" s="2">
        <f>X51+MAX(0,MIN(AC51,$AE51-SUMIF($Z$2:$AD$2,"&lt;"&amp;AC$2,$Z51:$AD51)))</f>
        <v>0</v>
      </c>
      <c r="N51" s="2">
        <f>ROUND(N50+L51-M51,2)</f>
        <v>0</v>
      </c>
      <c r="O51" s="2">
        <f>ROUND(Q50*Debts!$C$6/12,2)</f>
        <v>0</v>
      </c>
      <c r="P51" s="2">
        <f>Y51+MAX(0,MIN(AD51,$AE51-SUMIF($Z$2:$AD$2,"&lt;"&amp;AD$2,$Z51:$AD51)))</f>
        <v>0</v>
      </c>
      <c r="Q51" s="2">
        <f>ROUND(Q50+O51-P51,2)</f>
        <v>0</v>
      </c>
      <c r="R51" s="2">
        <f>D51+G51+J51+M51+P51</f>
        <v>0</v>
      </c>
      <c r="S51" s="2">
        <f>C51+F51+I51+L51+O51</f>
        <v>0</v>
      </c>
      <c r="T51" s="2">
        <f>E51+H51+K51+N51+Q51</f>
        <v>0</v>
      </c>
      <c r="U51" s="2">
        <f>MIN(Debts!$D$2,E50+C51)</f>
        <v>0</v>
      </c>
      <c r="V51" s="2">
        <f>MIN(Debts!$D$3,H50+F51)</f>
        <v>0</v>
      </c>
      <c r="W51" s="2">
        <f>MIN(Debts!$D$4,K50+I51)</f>
        <v>0</v>
      </c>
      <c r="X51" s="2">
        <f>MIN(Debts!$D$5,N50+L51)</f>
        <v>0</v>
      </c>
      <c r="Y51" s="2">
        <f>MIN(Debts!$D$6,Q50+O51)</f>
        <v>0</v>
      </c>
      <c r="Z51" s="2">
        <f>E50+C51-U51</f>
        <v>0</v>
      </c>
      <c r="AA51" s="2">
        <f>H50+F51-V51</f>
        <v>0</v>
      </c>
      <c r="AB51" s="2">
        <f>K50+I51-W51</f>
        <v>0</v>
      </c>
      <c r="AC51" s="2">
        <f>N50+L51-X51</f>
        <v>0</v>
      </c>
      <c r="AD51" s="2">
        <f>Q50+O51-Y51</f>
        <v>0</v>
      </c>
      <c r="AE51" s="2">
        <f>MAX(0,Debts!$B$11-SUM(U51:Y51))</f>
        <v>950</v>
      </c>
    </row>
    <row r="52" spans="1:31" x14ac:dyDescent="0.25">
      <c r="A52" s="4">
        <v>50</v>
      </c>
      <c r="B52" s="5">
        <f>DATE(YEAR(Debts!$B$10),MONTH(Debts!$B$10)+A52-1,1)</f>
        <v>47818</v>
      </c>
      <c r="C52" s="2">
        <f>ROUND(E51*Debts!$C$2/12,2)</f>
        <v>0</v>
      </c>
      <c r="D52" s="2">
        <f>U52+MAX(0,MIN(Z52,$AE52-SUMIF($Z$2:$AD$2,"&lt;"&amp;Z$2,$Z52:$AD52)))</f>
        <v>0</v>
      </c>
      <c r="E52" s="2">
        <f>ROUND(E51+C52-D52,2)</f>
        <v>0</v>
      </c>
      <c r="F52" s="2">
        <f>ROUND(H51*Debts!$C$3/12,2)</f>
        <v>0</v>
      </c>
      <c r="G52" s="2">
        <f>V52+MAX(0,MIN(AA52,$AE52-SUMIF($Z$2:$AD$2,"&lt;"&amp;AA$2,$Z52:$AD52)))</f>
        <v>0</v>
      </c>
      <c r="H52" s="2">
        <f>ROUND(H51+F52-G52,2)</f>
        <v>0</v>
      </c>
      <c r="I52" s="2">
        <f>ROUND(K51*Debts!$C$4/12,2)</f>
        <v>0</v>
      </c>
      <c r="J52" s="2">
        <f>W52+MAX(0,MIN(AB52,$AE52-SUMIF($Z$2:$AD$2,"&lt;"&amp;AB$2,$Z52:$AD52)))</f>
        <v>0</v>
      </c>
      <c r="K52" s="2">
        <f>ROUND(K51+I52-J52,2)</f>
        <v>0</v>
      </c>
      <c r="L52" s="2">
        <f>ROUND(N51*Debts!$C$5/12,2)</f>
        <v>0</v>
      </c>
      <c r="M52" s="2">
        <f>X52+MAX(0,MIN(AC52,$AE52-SUMIF($Z$2:$AD$2,"&lt;"&amp;AC$2,$Z52:$AD52)))</f>
        <v>0</v>
      </c>
      <c r="N52" s="2">
        <f>ROUND(N51+L52-M52,2)</f>
        <v>0</v>
      </c>
      <c r="O52" s="2">
        <f>ROUND(Q51*Debts!$C$6/12,2)</f>
        <v>0</v>
      </c>
      <c r="P52" s="2">
        <f>Y52+MAX(0,MIN(AD52,$AE52-SUMIF($Z$2:$AD$2,"&lt;"&amp;AD$2,$Z52:$AD52)))</f>
        <v>0</v>
      </c>
      <c r="Q52" s="2">
        <f>ROUND(Q51+O52-P52,2)</f>
        <v>0</v>
      </c>
      <c r="R52" s="2">
        <f>D52+G52+J52+M52+P52</f>
        <v>0</v>
      </c>
      <c r="S52" s="2">
        <f>C52+F52+I52+L52+O52</f>
        <v>0</v>
      </c>
      <c r="T52" s="2">
        <f>E52+H52+K52+N52+Q52</f>
        <v>0</v>
      </c>
      <c r="U52" s="2">
        <f>MIN(Debts!$D$2,E51+C52)</f>
        <v>0</v>
      </c>
      <c r="V52" s="2">
        <f>MIN(Debts!$D$3,H51+F52)</f>
        <v>0</v>
      </c>
      <c r="W52" s="2">
        <f>MIN(Debts!$D$4,K51+I52)</f>
        <v>0</v>
      </c>
      <c r="X52" s="2">
        <f>MIN(Debts!$D$5,N51+L52)</f>
        <v>0</v>
      </c>
      <c r="Y52" s="2">
        <f>MIN(Debts!$D$6,Q51+O52)</f>
        <v>0</v>
      </c>
      <c r="Z52" s="2">
        <f>E51+C52-U52</f>
        <v>0</v>
      </c>
      <c r="AA52" s="2">
        <f>H51+F52-V52</f>
        <v>0</v>
      </c>
      <c r="AB52" s="2">
        <f>K51+I52-W52</f>
        <v>0</v>
      </c>
      <c r="AC52" s="2">
        <f>N51+L52-X52</f>
        <v>0</v>
      </c>
      <c r="AD52" s="2">
        <f>Q51+O52-Y52</f>
        <v>0</v>
      </c>
      <c r="AE52" s="2">
        <f>MAX(0,Debts!$B$11-SUM(U52:Y52))</f>
        <v>950</v>
      </c>
    </row>
    <row r="53" spans="1:31" x14ac:dyDescent="0.25">
      <c r="A53" s="4">
        <v>51</v>
      </c>
      <c r="B53" s="5">
        <f>DATE(YEAR(Debts!$B$10),MONTH(Debts!$B$10)+A53-1,1)</f>
        <v>47849</v>
      </c>
      <c r="C53" s="2">
        <f>ROUND(E52*Debts!$C$2/12,2)</f>
        <v>0</v>
      </c>
      <c r="D53" s="2">
        <f>U53+MAX(0,MIN(Z53,$AE53-SUMIF($Z$2:$AD$2,"&lt;"&amp;Z$2,$Z53:$AD53)))</f>
        <v>0</v>
      </c>
      <c r="E53" s="2">
        <f>ROUND(E52+C53-D53,2)</f>
        <v>0</v>
      </c>
      <c r="F53" s="2">
        <f>ROUND(H52*Debts!$C$3/12,2)</f>
        <v>0</v>
      </c>
      <c r="G53" s="2">
        <f>V53+MAX(0,MIN(AA53,$AE53-SUMIF($Z$2:$AD$2,"&lt;"&amp;AA$2,$Z53:$AD53)))</f>
        <v>0</v>
      </c>
      <c r="H53" s="2">
        <f>ROUND(H52+F53-G53,2)</f>
        <v>0</v>
      </c>
      <c r="I53" s="2">
        <f>ROUND(K52*Debts!$C$4/12,2)</f>
        <v>0</v>
      </c>
      <c r="J53" s="2">
        <f>W53+MAX(0,MIN(AB53,$AE53-SUMIF($Z$2:$AD$2,"&lt;"&amp;AB$2,$Z53:$AD53)))</f>
        <v>0</v>
      </c>
      <c r="K53" s="2">
        <f>ROUND(K52+I53-J53,2)</f>
        <v>0</v>
      </c>
      <c r="L53" s="2">
        <f>ROUND(N52*Debts!$C$5/12,2)</f>
        <v>0</v>
      </c>
      <c r="M53" s="2">
        <f>X53+MAX(0,MIN(AC53,$AE53-SUMIF($Z$2:$AD$2,"&lt;"&amp;AC$2,$Z53:$AD53)))</f>
        <v>0</v>
      </c>
      <c r="N53" s="2">
        <f>ROUND(N52+L53-M53,2)</f>
        <v>0</v>
      </c>
      <c r="O53" s="2">
        <f>ROUND(Q52*Debts!$C$6/12,2)</f>
        <v>0</v>
      </c>
      <c r="P53" s="2">
        <f>Y53+MAX(0,MIN(AD53,$AE53-SUMIF($Z$2:$AD$2,"&lt;"&amp;AD$2,$Z53:$AD53)))</f>
        <v>0</v>
      </c>
      <c r="Q53" s="2">
        <f>ROUND(Q52+O53-P53,2)</f>
        <v>0</v>
      </c>
      <c r="R53" s="2">
        <f>D53+G53+J53+M53+P53</f>
        <v>0</v>
      </c>
      <c r="S53" s="2">
        <f>C53+F53+I53+L53+O53</f>
        <v>0</v>
      </c>
      <c r="T53" s="2">
        <f>E53+H53+K53+N53+Q53</f>
        <v>0</v>
      </c>
      <c r="U53" s="2">
        <f>MIN(Debts!$D$2,E52+C53)</f>
        <v>0</v>
      </c>
      <c r="V53" s="2">
        <f>MIN(Debts!$D$3,H52+F53)</f>
        <v>0</v>
      </c>
      <c r="W53" s="2">
        <f>MIN(Debts!$D$4,K52+I53)</f>
        <v>0</v>
      </c>
      <c r="X53" s="2">
        <f>MIN(Debts!$D$5,N52+L53)</f>
        <v>0</v>
      </c>
      <c r="Y53" s="2">
        <f>MIN(Debts!$D$6,Q52+O53)</f>
        <v>0</v>
      </c>
      <c r="Z53" s="2">
        <f>E52+C53-U53</f>
        <v>0</v>
      </c>
      <c r="AA53" s="2">
        <f>H52+F53-V53</f>
        <v>0</v>
      </c>
      <c r="AB53" s="2">
        <f>K52+I53-W53</f>
        <v>0</v>
      </c>
      <c r="AC53" s="2">
        <f>N52+L53-X53</f>
        <v>0</v>
      </c>
      <c r="AD53" s="2">
        <f>Q52+O53-Y53</f>
        <v>0</v>
      </c>
      <c r="AE53" s="2">
        <f>MAX(0,Debts!$B$11-SUM(U53:Y53))</f>
        <v>950</v>
      </c>
    </row>
    <row r="54" spans="1:31" x14ac:dyDescent="0.25">
      <c r="A54" s="4">
        <v>52</v>
      </c>
      <c r="B54" s="5">
        <f>DATE(YEAR(Debts!$B$10),MONTH(Debts!$B$10)+A54-1,1)</f>
        <v>47880</v>
      </c>
      <c r="C54" s="2">
        <f>ROUND(E53*Debts!$C$2/12,2)</f>
        <v>0</v>
      </c>
      <c r="D54" s="2">
        <f>U54+MAX(0,MIN(Z54,$AE54-SUMIF($Z$2:$AD$2,"&lt;"&amp;Z$2,$Z54:$AD54)))</f>
        <v>0</v>
      </c>
      <c r="E54" s="2">
        <f>ROUND(E53+C54-D54,2)</f>
        <v>0</v>
      </c>
      <c r="F54" s="2">
        <f>ROUND(H53*Debts!$C$3/12,2)</f>
        <v>0</v>
      </c>
      <c r="G54" s="2">
        <f>V54+MAX(0,MIN(AA54,$AE54-SUMIF($Z$2:$AD$2,"&lt;"&amp;AA$2,$Z54:$AD54)))</f>
        <v>0</v>
      </c>
      <c r="H54" s="2">
        <f>ROUND(H53+F54-G54,2)</f>
        <v>0</v>
      </c>
      <c r="I54" s="2">
        <f>ROUND(K53*Debts!$C$4/12,2)</f>
        <v>0</v>
      </c>
      <c r="J54" s="2">
        <f>W54+MAX(0,MIN(AB54,$AE54-SUMIF($Z$2:$AD$2,"&lt;"&amp;AB$2,$Z54:$AD54)))</f>
        <v>0</v>
      </c>
      <c r="K54" s="2">
        <f>ROUND(K53+I54-J54,2)</f>
        <v>0</v>
      </c>
      <c r="L54" s="2">
        <f>ROUND(N53*Debts!$C$5/12,2)</f>
        <v>0</v>
      </c>
      <c r="M54" s="2">
        <f>X54+MAX(0,MIN(AC54,$AE54-SUMIF($Z$2:$AD$2,"&lt;"&amp;AC$2,$Z54:$AD54)))</f>
        <v>0</v>
      </c>
      <c r="N54" s="2">
        <f>ROUND(N53+L54-M54,2)</f>
        <v>0</v>
      </c>
      <c r="O54" s="2">
        <f>ROUND(Q53*Debts!$C$6/12,2)</f>
        <v>0</v>
      </c>
      <c r="P54" s="2">
        <f>Y54+MAX(0,MIN(AD54,$AE54-SUMIF($Z$2:$AD$2,"&lt;"&amp;AD$2,$Z54:$AD54)))</f>
        <v>0</v>
      </c>
      <c r="Q54" s="2">
        <f>ROUND(Q53+O54-P54,2)</f>
        <v>0</v>
      </c>
      <c r="R54" s="2">
        <f>D54+G54+J54+M54+P54</f>
        <v>0</v>
      </c>
      <c r="S54" s="2">
        <f>C54+F54+I54+L54+O54</f>
        <v>0</v>
      </c>
      <c r="T54" s="2">
        <f>E54+H54+K54+N54+Q54</f>
        <v>0</v>
      </c>
      <c r="U54" s="2">
        <f>MIN(Debts!$D$2,E53+C54)</f>
        <v>0</v>
      </c>
      <c r="V54" s="2">
        <f>MIN(Debts!$D$3,H53+F54)</f>
        <v>0</v>
      </c>
      <c r="W54" s="2">
        <f>MIN(Debts!$D$4,K53+I54)</f>
        <v>0</v>
      </c>
      <c r="X54" s="2">
        <f>MIN(Debts!$D$5,N53+L54)</f>
        <v>0</v>
      </c>
      <c r="Y54" s="2">
        <f>MIN(Debts!$D$6,Q53+O54)</f>
        <v>0</v>
      </c>
      <c r="Z54" s="2">
        <f>E53+C54-U54</f>
        <v>0</v>
      </c>
      <c r="AA54" s="2">
        <f>H53+F54-V54</f>
        <v>0</v>
      </c>
      <c r="AB54" s="2">
        <f>K53+I54-W54</f>
        <v>0</v>
      </c>
      <c r="AC54" s="2">
        <f>N53+L54-X54</f>
        <v>0</v>
      </c>
      <c r="AD54" s="2">
        <f>Q53+O54-Y54</f>
        <v>0</v>
      </c>
      <c r="AE54" s="2">
        <f>MAX(0,Debts!$B$11-SUM(U54:Y54))</f>
        <v>950</v>
      </c>
    </row>
    <row r="55" spans="1:31" x14ac:dyDescent="0.25">
      <c r="A55" s="4">
        <v>53</v>
      </c>
      <c r="B55" s="5">
        <f>DATE(YEAR(Debts!$B$10),MONTH(Debts!$B$10)+A55-1,1)</f>
        <v>47908</v>
      </c>
      <c r="C55" s="2">
        <f>ROUND(E54*Debts!$C$2/12,2)</f>
        <v>0</v>
      </c>
      <c r="D55" s="2">
        <f>U55+MAX(0,MIN(Z55,$AE55-SUMIF($Z$2:$AD$2,"&lt;"&amp;Z$2,$Z55:$AD55)))</f>
        <v>0</v>
      </c>
      <c r="E55" s="2">
        <f>ROUND(E54+C55-D55,2)</f>
        <v>0</v>
      </c>
      <c r="F55" s="2">
        <f>ROUND(H54*Debts!$C$3/12,2)</f>
        <v>0</v>
      </c>
      <c r="G55" s="2">
        <f>V55+MAX(0,MIN(AA55,$AE55-SUMIF($Z$2:$AD$2,"&lt;"&amp;AA$2,$Z55:$AD55)))</f>
        <v>0</v>
      </c>
      <c r="H55" s="2">
        <f>ROUND(H54+F55-G55,2)</f>
        <v>0</v>
      </c>
      <c r="I55" s="2">
        <f>ROUND(K54*Debts!$C$4/12,2)</f>
        <v>0</v>
      </c>
      <c r="J55" s="2">
        <f>W55+MAX(0,MIN(AB55,$AE55-SUMIF($Z$2:$AD$2,"&lt;"&amp;AB$2,$Z55:$AD55)))</f>
        <v>0</v>
      </c>
      <c r="K55" s="2">
        <f>ROUND(K54+I55-J55,2)</f>
        <v>0</v>
      </c>
      <c r="L55" s="2">
        <f>ROUND(N54*Debts!$C$5/12,2)</f>
        <v>0</v>
      </c>
      <c r="M55" s="2">
        <f>X55+MAX(0,MIN(AC55,$AE55-SUMIF($Z$2:$AD$2,"&lt;"&amp;AC$2,$Z55:$AD55)))</f>
        <v>0</v>
      </c>
      <c r="N55" s="2">
        <f>ROUND(N54+L55-M55,2)</f>
        <v>0</v>
      </c>
      <c r="O55" s="2">
        <f>ROUND(Q54*Debts!$C$6/12,2)</f>
        <v>0</v>
      </c>
      <c r="P55" s="2">
        <f>Y55+MAX(0,MIN(AD55,$AE55-SUMIF($Z$2:$AD$2,"&lt;"&amp;AD$2,$Z55:$AD55)))</f>
        <v>0</v>
      </c>
      <c r="Q55" s="2">
        <f>ROUND(Q54+O55-P55,2)</f>
        <v>0</v>
      </c>
      <c r="R55" s="2">
        <f>D55+G55+J55+M55+P55</f>
        <v>0</v>
      </c>
      <c r="S55" s="2">
        <f>C55+F55+I55+L55+O55</f>
        <v>0</v>
      </c>
      <c r="T55" s="2">
        <f>E55+H55+K55+N55+Q55</f>
        <v>0</v>
      </c>
      <c r="U55" s="2">
        <f>MIN(Debts!$D$2,E54+C55)</f>
        <v>0</v>
      </c>
      <c r="V55" s="2">
        <f>MIN(Debts!$D$3,H54+F55)</f>
        <v>0</v>
      </c>
      <c r="W55" s="2">
        <f>MIN(Debts!$D$4,K54+I55)</f>
        <v>0</v>
      </c>
      <c r="X55" s="2">
        <f>MIN(Debts!$D$5,N54+L55)</f>
        <v>0</v>
      </c>
      <c r="Y55" s="2">
        <f>MIN(Debts!$D$6,Q54+O55)</f>
        <v>0</v>
      </c>
      <c r="Z55" s="2">
        <f>E54+C55-U55</f>
        <v>0</v>
      </c>
      <c r="AA55" s="2">
        <f>H54+F55-V55</f>
        <v>0</v>
      </c>
      <c r="AB55" s="2">
        <f>K54+I55-W55</f>
        <v>0</v>
      </c>
      <c r="AC55" s="2">
        <f>N54+L55-X55</f>
        <v>0</v>
      </c>
      <c r="AD55" s="2">
        <f>Q54+O55-Y55</f>
        <v>0</v>
      </c>
      <c r="AE55" s="2">
        <f>MAX(0,Debts!$B$11-SUM(U55:Y55))</f>
        <v>950</v>
      </c>
    </row>
    <row r="56" spans="1:31" x14ac:dyDescent="0.25">
      <c r="A56" s="4">
        <v>54</v>
      </c>
      <c r="B56" s="5">
        <f>DATE(YEAR(Debts!$B$10),MONTH(Debts!$B$10)+A56-1,1)</f>
        <v>47939</v>
      </c>
      <c r="C56" s="2">
        <f>ROUND(E55*Debts!$C$2/12,2)</f>
        <v>0</v>
      </c>
      <c r="D56" s="2">
        <f>U56+MAX(0,MIN(Z56,$AE56-SUMIF($Z$2:$AD$2,"&lt;"&amp;Z$2,$Z56:$AD56)))</f>
        <v>0</v>
      </c>
      <c r="E56" s="2">
        <f>ROUND(E55+C56-D56,2)</f>
        <v>0</v>
      </c>
      <c r="F56" s="2">
        <f>ROUND(H55*Debts!$C$3/12,2)</f>
        <v>0</v>
      </c>
      <c r="G56" s="2">
        <f>V56+MAX(0,MIN(AA56,$AE56-SUMIF($Z$2:$AD$2,"&lt;"&amp;AA$2,$Z56:$AD56)))</f>
        <v>0</v>
      </c>
      <c r="H56" s="2">
        <f>ROUND(H55+F56-G56,2)</f>
        <v>0</v>
      </c>
      <c r="I56" s="2">
        <f>ROUND(K55*Debts!$C$4/12,2)</f>
        <v>0</v>
      </c>
      <c r="J56" s="2">
        <f>W56+MAX(0,MIN(AB56,$AE56-SUMIF($Z$2:$AD$2,"&lt;"&amp;AB$2,$Z56:$AD56)))</f>
        <v>0</v>
      </c>
      <c r="K56" s="2">
        <f>ROUND(K55+I56-J56,2)</f>
        <v>0</v>
      </c>
      <c r="L56" s="2">
        <f>ROUND(N55*Debts!$C$5/12,2)</f>
        <v>0</v>
      </c>
      <c r="M56" s="2">
        <f>X56+MAX(0,MIN(AC56,$AE56-SUMIF($Z$2:$AD$2,"&lt;"&amp;AC$2,$Z56:$AD56)))</f>
        <v>0</v>
      </c>
      <c r="N56" s="2">
        <f>ROUND(N55+L56-M56,2)</f>
        <v>0</v>
      </c>
      <c r="O56" s="2">
        <f>ROUND(Q55*Debts!$C$6/12,2)</f>
        <v>0</v>
      </c>
      <c r="P56" s="2">
        <f>Y56+MAX(0,MIN(AD56,$AE56-SUMIF($Z$2:$AD$2,"&lt;"&amp;AD$2,$Z56:$AD56)))</f>
        <v>0</v>
      </c>
      <c r="Q56" s="2">
        <f>ROUND(Q55+O56-P56,2)</f>
        <v>0</v>
      </c>
      <c r="R56" s="2">
        <f>D56+G56+J56+M56+P56</f>
        <v>0</v>
      </c>
      <c r="S56" s="2">
        <f>C56+F56+I56+L56+O56</f>
        <v>0</v>
      </c>
      <c r="T56" s="2">
        <f>E56+H56+K56+N56+Q56</f>
        <v>0</v>
      </c>
      <c r="U56" s="2">
        <f>MIN(Debts!$D$2,E55+C56)</f>
        <v>0</v>
      </c>
      <c r="V56" s="2">
        <f>MIN(Debts!$D$3,H55+F56)</f>
        <v>0</v>
      </c>
      <c r="W56" s="2">
        <f>MIN(Debts!$D$4,K55+I56)</f>
        <v>0</v>
      </c>
      <c r="X56" s="2">
        <f>MIN(Debts!$D$5,N55+L56)</f>
        <v>0</v>
      </c>
      <c r="Y56" s="2">
        <f>MIN(Debts!$D$6,Q55+O56)</f>
        <v>0</v>
      </c>
      <c r="Z56" s="2">
        <f>E55+C56-U56</f>
        <v>0</v>
      </c>
      <c r="AA56" s="2">
        <f>H55+F56-V56</f>
        <v>0</v>
      </c>
      <c r="AB56" s="2">
        <f>K55+I56-W56</f>
        <v>0</v>
      </c>
      <c r="AC56" s="2">
        <f>N55+L56-X56</f>
        <v>0</v>
      </c>
      <c r="AD56" s="2">
        <f>Q55+O56-Y56</f>
        <v>0</v>
      </c>
      <c r="AE56" s="2">
        <f>MAX(0,Debts!$B$11-SUM(U56:Y56))</f>
        <v>950</v>
      </c>
    </row>
    <row r="57" spans="1:31" x14ac:dyDescent="0.25">
      <c r="A57" s="4">
        <v>55</v>
      </c>
      <c r="B57" s="5">
        <f>DATE(YEAR(Debts!$B$10),MONTH(Debts!$B$10)+A57-1,1)</f>
        <v>47969</v>
      </c>
      <c r="C57" s="2">
        <f>ROUND(E56*Debts!$C$2/12,2)</f>
        <v>0</v>
      </c>
      <c r="D57" s="2">
        <f>U57+MAX(0,MIN(Z57,$AE57-SUMIF($Z$2:$AD$2,"&lt;"&amp;Z$2,$Z57:$AD57)))</f>
        <v>0</v>
      </c>
      <c r="E57" s="2">
        <f>ROUND(E56+C57-D57,2)</f>
        <v>0</v>
      </c>
      <c r="F57" s="2">
        <f>ROUND(H56*Debts!$C$3/12,2)</f>
        <v>0</v>
      </c>
      <c r="G57" s="2">
        <f>V57+MAX(0,MIN(AA57,$AE57-SUMIF($Z$2:$AD$2,"&lt;"&amp;AA$2,$Z57:$AD57)))</f>
        <v>0</v>
      </c>
      <c r="H57" s="2">
        <f>ROUND(H56+F57-G57,2)</f>
        <v>0</v>
      </c>
      <c r="I57" s="2">
        <f>ROUND(K56*Debts!$C$4/12,2)</f>
        <v>0</v>
      </c>
      <c r="J57" s="2">
        <f>W57+MAX(0,MIN(AB57,$AE57-SUMIF($Z$2:$AD$2,"&lt;"&amp;AB$2,$Z57:$AD57)))</f>
        <v>0</v>
      </c>
      <c r="K57" s="2">
        <f>ROUND(K56+I57-J57,2)</f>
        <v>0</v>
      </c>
      <c r="L57" s="2">
        <f>ROUND(N56*Debts!$C$5/12,2)</f>
        <v>0</v>
      </c>
      <c r="M57" s="2">
        <f>X57+MAX(0,MIN(AC57,$AE57-SUMIF($Z$2:$AD$2,"&lt;"&amp;AC$2,$Z57:$AD57)))</f>
        <v>0</v>
      </c>
      <c r="N57" s="2">
        <f>ROUND(N56+L57-M57,2)</f>
        <v>0</v>
      </c>
      <c r="O57" s="2">
        <f>ROUND(Q56*Debts!$C$6/12,2)</f>
        <v>0</v>
      </c>
      <c r="P57" s="2">
        <f>Y57+MAX(0,MIN(AD57,$AE57-SUMIF($Z$2:$AD$2,"&lt;"&amp;AD$2,$Z57:$AD57)))</f>
        <v>0</v>
      </c>
      <c r="Q57" s="2">
        <f>ROUND(Q56+O57-P57,2)</f>
        <v>0</v>
      </c>
      <c r="R57" s="2">
        <f>D57+G57+J57+M57+P57</f>
        <v>0</v>
      </c>
      <c r="S57" s="2">
        <f>C57+F57+I57+L57+O57</f>
        <v>0</v>
      </c>
      <c r="T57" s="2">
        <f>E57+H57+K57+N57+Q57</f>
        <v>0</v>
      </c>
      <c r="U57" s="2">
        <f>MIN(Debts!$D$2,E56+C57)</f>
        <v>0</v>
      </c>
      <c r="V57" s="2">
        <f>MIN(Debts!$D$3,H56+F57)</f>
        <v>0</v>
      </c>
      <c r="W57" s="2">
        <f>MIN(Debts!$D$4,K56+I57)</f>
        <v>0</v>
      </c>
      <c r="X57" s="2">
        <f>MIN(Debts!$D$5,N56+L57)</f>
        <v>0</v>
      </c>
      <c r="Y57" s="2">
        <f>MIN(Debts!$D$6,Q56+O57)</f>
        <v>0</v>
      </c>
      <c r="Z57" s="2">
        <f>E56+C57-U57</f>
        <v>0</v>
      </c>
      <c r="AA57" s="2">
        <f>H56+F57-V57</f>
        <v>0</v>
      </c>
      <c r="AB57" s="2">
        <f>K56+I57-W57</f>
        <v>0</v>
      </c>
      <c r="AC57" s="2">
        <f>N56+L57-X57</f>
        <v>0</v>
      </c>
      <c r="AD57" s="2">
        <f>Q56+O57-Y57</f>
        <v>0</v>
      </c>
      <c r="AE57" s="2">
        <f>MAX(0,Debts!$B$11-SUM(U57:Y57))</f>
        <v>950</v>
      </c>
    </row>
    <row r="58" spans="1:31" x14ac:dyDescent="0.25">
      <c r="A58" s="4">
        <v>56</v>
      </c>
      <c r="B58" s="5">
        <f>DATE(YEAR(Debts!$B$10),MONTH(Debts!$B$10)+A58-1,1)</f>
        <v>48000</v>
      </c>
      <c r="C58" s="2">
        <f>ROUND(E57*Debts!$C$2/12,2)</f>
        <v>0</v>
      </c>
      <c r="D58" s="2">
        <f>U58+MAX(0,MIN(Z58,$AE58-SUMIF($Z$2:$AD$2,"&lt;"&amp;Z$2,$Z58:$AD58)))</f>
        <v>0</v>
      </c>
      <c r="E58" s="2">
        <f>ROUND(E57+C58-D58,2)</f>
        <v>0</v>
      </c>
      <c r="F58" s="2">
        <f>ROUND(H57*Debts!$C$3/12,2)</f>
        <v>0</v>
      </c>
      <c r="G58" s="2">
        <f>V58+MAX(0,MIN(AA58,$AE58-SUMIF($Z$2:$AD$2,"&lt;"&amp;AA$2,$Z58:$AD58)))</f>
        <v>0</v>
      </c>
      <c r="H58" s="2">
        <f>ROUND(H57+F58-G58,2)</f>
        <v>0</v>
      </c>
      <c r="I58" s="2">
        <f>ROUND(K57*Debts!$C$4/12,2)</f>
        <v>0</v>
      </c>
      <c r="J58" s="2">
        <f>W58+MAX(0,MIN(AB58,$AE58-SUMIF($Z$2:$AD$2,"&lt;"&amp;AB$2,$Z58:$AD58)))</f>
        <v>0</v>
      </c>
      <c r="K58" s="2">
        <f>ROUND(K57+I58-J58,2)</f>
        <v>0</v>
      </c>
      <c r="L58" s="2">
        <f>ROUND(N57*Debts!$C$5/12,2)</f>
        <v>0</v>
      </c>
      <c r="M58" s="2">
        <f>X58+MAX(0,MIN(AC58,$AE58-SUMIF($Z$2:$AD$2,"&lt;"&amp;AC$2,$Z58:$AD58)))</f>
        <v>0</v>
      </c>
      <c r="N58" s="2">
        <f>ROUND(N57+L58-M58,2)</f>
        <v>0</v>
      </c>
      <c r="O58" s="2">
        <f>ROUND(Q57*Debts!$C$6/12,2)</f>
        <v>0</v>
      </c>
      <c r="P58" s="2">
        <f>Y58+MAX(0,MIN(AD58,$AE58-SUMIF($Z$2:$AD$2,"&lt;"&amp;AD$2,$Z58:$AD58)))</f>
        <v>0</v>
      </c>
      <c r="Q58" s="2">
        <f>ROUND(Q57+O58-P58,2)</f>
        <v>0</v>
      </c>
      <c r="R58" s="2">
        <f>D58+G58+J58+M58+P58</f>
        <v>0</v>
      </c>
      <c r="S58" s="2">
        <f>C58+F58+I58+L58+O58</f>
        <v>0</v>
      </c>
      <c r="T58" s="2">
        <f>E58+H58+K58+N58+Q58</f>
        <v>0</v>
      </c>
      <c r="U58" s="2">
        <f>MIN(Debts!$D$2,E57+C58)</f>
        <v>0</v>
      </c>
      <c r="V58" s="2">
        <f>MIN(Debts!$D$3,H57+F58)</f>
        <v>0</v>
      </c>
      <c r="W58" s="2">
        <f>MIN(Debts!$D$4,K57+I58)</f>
        <v>0</v>
      </c>
      <c r="X58" s="2">
        <f>MIN(Debts!$D$5,N57+L58)</f>
        <v>0</v>
      </c>
      <c r="Y58" s="2">
        <f>MIN(Debts!$D$6,Q57+O58)</f>
        <v>0</v>
      </c>
      <c r="Z58" s="2">
        <f>E57+C58-U58</f>
        <v>0</v>
      </c>
      <c r="AA58" s="2">
        <f>H57+F58-V58</f>
        <v>0</v>
      </c>
      <c r="AB58" s="2">
        <f>K57+I58-W58</f>
        <v>0</v>
      </c>
      <c r="AC58" s="2">
        <f>N57+L58-X58</f>
        <v>0</v>
      </c>
      <c r="AD58" s="2">
        <f>Q57+O58-Y58</f>
        <v>0</v>
      </c>
      <c r="AE58" s="2">
        <f>MAX(0,Debts!$B$11-SUM(U58:Y58))</f>
        <v>950</v>
      </c>
    </row>
    <row r="59" spans="1:31" x14ac:dyDescent="0.25">
      <c r="A59" s="4">
        <v>57</v>
      </c>
      <c r="B59" s="5">
        <f>DATE(YEAR(Debts!$B$10),MONTH(Debts!$B$10)+A59-1,1)</f>
        <v>48030</v>
      </c>
      <c r="C59" s="2">
        <f>ROUND(E58*Debts!$C$2/12,2)</f>
        <v>0</v>
      </c>
      <c r="D59" s="2">
        <f>U59+MAX(0,MIN(Z59,$AE59-SUMIF($Z$2:$AD$2,"&lt;"&amp;Z$2,$Z59:$AD59)))</f>
        <v>0</v>
      </c>
      <c r="E59" s="2">
        <f>ROUND(E58+C59-D59,2)</f>
        <v>0</v>
      </c>
      <c r="F59" s="2">
        <f>ROUND(H58*Debts!$C$3/12,2)</f>
        <v>0</v>
      </c>
      <c r="G59" s="2">
        <f>V59+MAX(0,MIN(AA59,$AE59-SUMIF($Z$2:$AD$2,"&lt;"&amp;AA$2,$Z59:$AD59)))</f>
        <v>0</v>
      </c>
      <c r="H59" s="2">
        <f>ROUND(H58+F59-G59,2)</f>
        <v>0</v>
      </c>
      <c r="I59" s="2">
        <f>ROUND(K58*Debts!$C$4/12,2)</f>
        <v>0</v>
      </c>
      <c r="J59" s="2">
        <f>W59+MAX(0,MIN(AB59,$AE59-SUMIF($Z$2:$AD$2,"&lt;"&amp;AB$2,$Z59:$AD59)))</f>
        <v>0</v>
      </c>
      <c r="K59" s="2">
        <f>ROUND(K58+I59-J59,2)</f>
        <v>0</v>
      </c>
      <c r="L59" s="2">
        <f>ROUND(N58*Debts!$C$5/12,2)</f>
        <v>0</v>
      </c>
      <c r="M59" s="2">
        <f>X59+MAX(0,MIN(AC59,$AE59-SUMIF($Z$2:$AD$2,"&lt;"&amp;AC$2,$Z59:$AD59)))</f>
        <v>0</v>
      </c>
      <c r="N59" s="2">
        <f>ROUND(N58+L59-M59,2)</f>
        <v>0</v>
      </c>
      <c r="O59" s="2">
        <f>ROUND(Q58*Debts!$C$6/12,2)</f>
        <v>0</v>
      </c>
      <c r="P59" s="2">
        <f>Y59+MAX(0,MIN(AD59,$AE59-SUMIF($Z$2:$AD$2,"&lt;"&amp;AD$2,$Z59:$AD59)))</f>
        <v>0</v>
      </c>
      <c r="Q59" s="2">
        <f>ROUND(Q58+O59-P59,2)</f>
        <v>0</v>
      </c>
      <c r="R59" s="2">
        <f>D59+G59+J59+M59+P59</f>
        <v>0</v>
      </c>
      <c r="S59" s="2">
        <f>C59+F59+I59+L59+O59</f>
        <v>0</v>
      </c>
      <c r="T59" s="2">
        <f>E59+H59+K59+N59+Q59</f>
        <v>0</v>
      </c>
      <c r="U59" s="2">
        <f>MIN(Debts!$D$2,E58+C59)</f>
        <v>0</v>
      </c>
      <c r="V59" s="2">
        <f>MIN(Debts!$D$3,H58+F59)</f>
        <v>0</v>
      </c>
      <c r="W59" s="2">
        <f>MIN(Debts!$D$4,K58+I59)</f>
        <v>0</v>
      </c>
      <c r="X59" s="2">
        <f>MIN(Debts!$D$5,N58+L59)</f>
        <v>0</v>
      </c>
      <c r="Y59" s="2">
        <f>MIN(Debts!$D$6,Q58+O59)</f>
        <v>0</v>
      </c>
      <c r="Z59" s="2">
        <f>E58+C59-U59</f>
        <v>0</v>
      </c>
      <c r="AA59" s="2">
        <f>H58+F59-V59</f>
        <v>0</v>
      </c>
      <c r="AB59" s="2">
        <f>K58+I59-W59</f>
        <v>0</v>
      </c>
      <c r="AC59" s="2">
        <f>N58+L59-X59</f>
        <v>0</v>
      </c>
      <c r="AD59" s="2">
        <f>Q58+O59-Y59</f>
        <v>0</v>
      </c>
      <c r="AE59" s="2">
        <f>MAX(0,Debts!$B$11-SUM(U59:Y59))</f>
        <v>950</v>
      </c>
    </row>
    <row r="60" spans="1:31" x14ac:dyDescent="0.25">
      <c r="A60" s="4">
        <v>58</v>
      </c>
      <c r="B60" s="5">
        <f>DATE(YEAR(Debts!$B$10),MONTH(Debts!$B$10)+A60-1,1)</f>
        <v>48061</v>
      </c>
      <c r="C60" s="2">
        <f>ROUND(E59*Debts!$C$2/12,2)</f>
        <v>0</v>
      </c>
      <c r="D60" s="2">
        <f>U60+MAX(0,MIN(Z60,$AE60-SUMIF($Z$2:$AD$2,"&lt;"&amp;Z$2,$Z60:$AD60)))</f>
        <v>0</v>
      </c>
      <c r="E60" s="2">
        <f>ROUND(E59+C60-D60,2)</f>
        <v>0</v>
      </c>
      <c r="F60" s="2">
        <f>ROUND(H59*Debts!$C$3/12,2)</f>
        <v>0</v>
      </c>
      <c r="G60" s="2">
        <f>V60+MAX(0,MIN(AA60,$AE60-SUMIF($Z$2:$AD$2,"&lt;"&amp;AA$2,$Z60:$AD60)))</f>
        <v>0</v>
      </c>
      <c r="H60" s="2">
        <f>ROUND(H59+F60-G60,2)</f>
        <v>0</v>
      </c>
      <c r="I60" s="2">
        <f>ROUND(K59*Debts!$C$4/12,2)</f>
        <v>0</v>
      </c>
      <c r="J60" s="2">
        <f>W60+MAX(0,MIN(AB60,$AE60-SUMIF($Z$2:$AD$2,"&lt;"&amp;AB$2,$Z60:$AD60)))</f>
        <v>0</v>
      </c>
      <c r="K60" s="2">
        <f>ROUND(K59+I60-J60,2)</f>
        <v>0</v>
      </c>
      <c r="L60" s="2">
        <f>ROUND(N59*Debts!$C$5/12,2)</f>
        <v>0</v>
      </c>
      <c r="M60" s="2">
        <f>X60+MAX(0,MIN(AC60,$AE60-SUMIF($Z$2:$AD$2,"&lt;"&amp;AC$2,$Z60:$AD60)))</f>
        <v>0</v>
      </c>
      <c r="N60" s="2">
        <f>ROUND(N59+L60-M60,2)</f>
        <v>0</v>
      </c>
      <c r="O60" s="2">
        <f>ROUND(Q59*Debts!$C$6/12,2)</f>
        <v>0</v>
      </c>
      <c r="P60" s="2">
        <f>Y60+MAX(0,MIN(AD60,$AE60-SUMIF($Z$2:$AD$2,"&lt;"&amp;AD$2,$Z60:$AD60)))</f>
        <v>0</v>
      </c>
      <c r="Q60" s="2">
        <f>ROUND(Q59+O60-P60,2)</f>
        <v>0</v>
      </c>
      <c r="R60" s="2">
        <f>D60+G60+J60+M60+P60</f>
        <v>0</v>
      </c>
      <c r="S60" s="2">
        <f>C60+F60+I60+L60+O60</f>
        <v>0</v>
      </c>
      <c r="T60" s="2">
        <f>E60+H60+K60+N60+Q60</f>
        <v>0</v>
      </c>
      <c r="U60" s="2">
        <f>MIN(Debts!$D$2,E59+C60)</f>
        <v>0</v>
      </c>
      <c r="V60" s="2">
        <f>MIN(Debts!$D$3,H59+F60)</f>
        <v>0</v>
      </c>
      <c r="W60" s="2">
        <f>MIN(Debts!$D$4,K59+I60)</f>
        <v>0</v>
      </c>
      <c r="X60" s="2">
        <f>MIN(Debts!$D$5,N59+L60)</f>
        <v>0</v>
      </c>
      <c r="Y60" s="2">
        <f>MIN(Debts!$D$6,Q59+O60)</f>
        <v>0</v>
      </c>
      <c r="Z60" s="2">
        <f>E59+C60-U60</f>
        <v>0</v>
      </c>
      <c r="AA60" s="2">
        <f>H59+F60-V60</f>
        <v>0</v>
      </c>
      <c r="AB60" s="2">
        <f>K59+I60-W60</f>
        <v>0</v>
      </c>
      <c r="AC60" s="2">
        <f>N59+L60-X60</f>
        <v>0</v>
      </c>
      <c r="AD60" s="2">
        <f>Q59+O60-Y60</f>
        <v>0</v>
      </c>
      <c r="AE60" s="2">
        <f>MAX(0,Debts!$B$11-SUM(U60:Y60))</f>
        <v>950</v>
      </c>
    </row>
    <row r="61" spans="1:31" x14ac:dyDescent="0.25">
      <c r="A61" s="4">
        <v>59</v>
      </c>
      <c r="B61" s="5">
        <f>DATE(YEAR(Debts!$B$10),MONTH(Debts!$B$10)+A61-1,1)</f>
        <v>48092</v>
      </c>
      <c r="C61" s="2">
        <f>ROUND(E60*Debts!$C$2/12,2)</f>
        <v>0</v>
      </c>
      <c r="D61" s="2">
        <f>U61+MAX(0,MIN(Z61,$AE61-SUMIF($Z$2:$AD$2,"&lt;"&amp;Z$2,$Z61:$AD61)))</f>
        <v>0</v>
      </c>
      <c r="E61" s="2">
        <f>ROUND(E60+C61-D61,2)</f>
        <v>0</v>
      </c>
      <c r="F61" s="2">
        <f>ROUND(H60*Debts!$C$3/12,2)</f>
        <v>0</v>
      </c>
      <c r="G61" s="2">
        <f>V61+MAX(0,MIN(AA61,$AE61-SUMIF($Z$2:$AD$2,"&lt;"&amp;AA$2,$Z61:$AD61)))</f>
        <v>0</v>
      </c>
      <c r="H61" s="2">
        <f>ROUND(H60+F61-G61,2)</f>
        <v>0</v>
      </c>
      <c r="I61" s="2">
        <f>ROUND(K60*Debts!$C$4/12,2)</f>
        <v>0</v>
      </c>
      <c r="J61" s="2">
        <f>W61+MAX(0,MIN(AB61,$AE61-SUMIF($Z$2:$AD$2,"&lt;"&amp;AB$2,$Z61:$AD61)))</f>
        <v>0</v>
      </c>
      <c r="K61" s="2">
        <f>ROUND(K60+I61-J61,2)</f>
        <v>0</v>
      </c>
      <c r="L61" s="2">
        <f>ROUND(N60*Debts!$C$5/12,2)</f>
        <v>0</v>
      </c>
      <c r="M61" s="2">
        <f>X61+MAX(0,MIN(AC61,$AE61-SUMIF($Z$2:$AD$2,"&lt;"&amp;AC$2,$Z61:$AD61)))</f>
        <v>0</v>
      </c>
      <c r="N61" s="2">
        <f>ROUND(N60+L61-M61,2)</f>
        <v>0</v>
      </c>
      <c r="O61" s="2">
        <f>ROUND(Q60*Debts!$C$6/12,2)</f>
        <v>0</v>
      </c>
      <c r="P61" s="2">
        <f>Y61+MAX(0,MIN(AD61,$AE61-SUMIF($Z$2:$AD$2,"&lt;"&amp;AD$2,$Z61:$AD61)))</f>
        <v>0</v>
      </c>
      <c r="Q61" s="2">
        <f>ROUND(Q60+O61-P61,2)</f>
        <v>0</v>
      </c>
      <c r="R61" s="2">
        <f>D61+G61+J61+M61+P61</f>
        <v>0</v>
      </c>
      <c r="S61" s="2">
        <f>C61+F61+I61+L61+O61</f>
        <v>0</v>
      </c>
      <c r="T61" s="2">
        <f>E61+H61+K61+N61+Q61</f>
        <v>0</v>
      </c>
      <c r="U61" s="2">
        <f>MIN(Debts!$D$2,E60+C61)</f>
        <v>0</v>
      </c>
      <c r="V61" s="2">
        <f>MIN(Debts!$D$3,H60+F61)</f>
        <v>0</v>
      </c>
      <c r="W61" s="2">
        <f>MIN(Debts!$D$4,K60+I61)</f>
        <v>0</v>
      </c>
      <c r="X61" s="2">
        <f>MIN(Debts!$D$5,N60+L61)</f>
        <v>0</v>
      </c>
      <c r="Y61" s="2">
        <f>MIN(Debts!$D$6,Q60+O61)</f>
        <v>0</v>
      </c>
      <c r="Z61" s="2">
        <f>E60+C61-U61</f>
        <v>0</v>
      </c>
      <c r="AA61" s="2">
        <f>H60+F61-V61</f>
        <v>0</v>
      </c>
      <c r="AB61" s="2">
        <f>K60+I61-W61</f>
        <v>0</v>
      </c>
      <c r="AC61" s="2">
        <f>N60+L61-X61</f>
        <v>0</v>
      </c>
      <c r="AD61" s="2">
        <f>Q60+O61-Y61</f>
        <v>0</v>
      </c>
      <c r="AE61" s="2">
        <f>MAX(0,Debts!$B$11-SUM(U61:Y61))</f>
        <v>950</v>
      </c>
    </row>
    <row r="62" spans="1:31" x14ac:dyDescent="0.25">
      <c r="A62" s="4">
        <v>60</v>
      </c>
      <c r="B62" s="5">
        <f>DATE(YEAR(Debts!$B$10),MONTH(Debts!$B$10)+A62-1,1)</f>
        <v>48122</v>
      </c>
      <c r="C62" s="2">
        <f>ROUND(E61*Debts!$C$2/12,2)</f>
        <v>0</v>
      </c>
      <c r="D62" s="2">
        <f>U62+MAX(0,MIN(Z62,$AE62-SUMIF($Z$2:$AD$2,"&lt;"&amp;Z$2,$Z62:$AD62)))</f>
        <v>0</v>
      </c>
      <c r="E62" s="2">
        <f>ROUND(E61+C62-D62,2)</f>
        <v>0</v>
      </c>
      <c r="F62" s="2">
        <f>ROUND(H61*Debts!$C$3/12,2)</f>
        <v>0</v>
      </c>
      <c r="G62" s="2">
        <f>V62+MAX(0,MIN(AA62,$AE62-SUMIF($Z$2:$AD$2,"&lt;"&amp;AA$2,$Z62:$AD62)))</f>
        <v>0</v>
      </c>
      <c r="H62" s="2">
        <f>ROUND(H61+F62-G62,2)</f>
        <v>0</v>
      </c>
      <c r="I62" s="2">
        <f>ROUND(K61*Debts!$C$4/12,2)</f>
        <v>0</v>
      </c>
      <c r="J62" s="2">
        <f>W62+MAX(0,MIN(AB62,$AE62-SUMIF($Z$2:$AD$2,"&lt;"&amp;AB$2,$Z62:$AD62)))</f>
        <v>0</v>
      </c>
      <c r="K62" s="2">
        <f>ROUND(K61+I62-J62,2)</f>
        <v>0</v>
      </c>
      <c r="L62" s="2">
        <f>ROUND(N61*Debts!$C$5/12,2)</f>
        <v>0</v>
      </c>
      <c r="M62" s="2">
        <f>X62+MAX(0,MIN(AC62,$AE62-SUMIF($Z$2:$AD$2,"&lt;"&amp;AC$2,$Z62:$AD62)))</f>
        <v>0</v>
      </c>
      <c r="N62" s="2">
        <f>ROUND(N61+L62-M62,2)</f>
        <v>0</v>
      </c>
      <c r="O62" s="2">
        <f>ROUND(Q61*Debts!$C$6/12,2)</f>
        <v>0</v>
      </c>
      <c r="P62" s="2">
        <f>Y62+MAX(0,MIN(AD62,$AE62-SUMIF($Z$2:$AD$2,"&lt;"&amp;AD$2,$Z62:$AD62)))</f>
        <v>0</v>
      </c>
      <c r="Q62" s="2">
        <f>ROUND(Q61+O62-P62,2)</f>
        <v>0</v>
      </c>
      <c r="R62" s="2">
        <f>D62+G62+J62+M62+P62</f>
        <v>0</v>
      </c>
      <c r="S62" s="2">
        <f>C62+F62+I62+L62+O62</f>
        <v>0</v>
      </c>
      <c r="T62" s="2">
        <f>E62+H62+K62+N62+Q62</f>
        <v>0</v>
      </c>
      <c r="U62" s="2">
        <f>MIN(Debts!$D$2,E61+C62)</f>
        <v>0</v>
      </c>
      <c r="V62" s="2">
        <f>MIN(Debts!$D$3,H61+F62)</f>
        <v>0</v>
      </c>
      <c r="W62" s="2">
        <f>MIN(Debts!$D$4,K61+I62)</f>
        <v>0</v>
      </c>
      <c r="X62" s="2">
        <f>MIN(Debts!$D$5,N61+L62)</f>
        <v>0</v>
      </c>
      <c r="Y62" s="2">
        <f>MIN(Debts!$D$6,Q61+O62)</f>
        <v>0</v>
      </c>
      <c r="Z62" s="2">
        <f>E61+C62-U62</f>
        <v>0</v>
      </c>
      <c r="AA62" s="2">
        <f>H61+F62-V62</f>
        <v>0</v>
      </c>
      <c r="AB62" s="2">
        <f>K61+I62-W62</f>
        <v>0</v>
      </c>
      <c r="AC62" s="2">
        <f>N61+L62-X62</f>
        <v>0</v>
      </c>
      <c r="AD62" s="2">
        <f>Q61+O62-Y62</f>
        <v>0</v>
      </c>
      <c r="AE62" s="2">
        <f>MAX(0,Debts!$B$11-SUM(U62:Y62))</f>
        <v>950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AE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1" customWidth="1"/>
    <col min="3" max="17" width="13" customWidth="1"/>
    <col min="18" max="18" width="12" customWidth="1"/>
    <col min="19" max="20" width="13" customWidth="1"/>
    <col min="21" max="30" width="10" hidden="1" customWidth="1"/>
    <col min="31" max="31" width="12" hidden="1" customWidth="1"/>
  </cols>
  <sheetData>
    <row r="1" spans="1:31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1" t="s">
        <v>40</v>
      </c>
      <c r="Z1" s="1" t="s">
        <v>41</v>
      </c>
      <c r="AA1" s="1" t="s">
        <v>42</v>
      </c>
      <c r="AB1" s="1" t="s">
        <v>43</v>
      </c>
      <c r="AC1" s="1" t="s">
        <v>44</v>
      </c>
      <c r="AD1" s="1" t="s">
        <v>45</v>
      </c>
      <c r="AE1" s="1" t="s">
        <v>46</v>
      </c>
    </row>
    <row r="2" spans="1:31" x14ac:dyDescent="0.25">
      <c r="A2" s="4" t="s">
        <v>47</v>
      </c>
      <c r="B2" s="6"/>
      <c r="C2" t="str">
        <f>Debts!A2</f>
        <v>Store card</v>
      </c>
      <c r="D2" t="str">
        <f>"Pay #"&amp;Debts!G2</f>
        <v>Pay #1</v>
      </c>
      <c r="E2" s="2">
        <f>Debts!B2</f>
        <v>1900</v>
      </c>
      <c r="F2" t="str">
        <f>Debts!A3</f>
        <v>Visa card</v>
      </c>
      <c r="G2" t="str">
        <f>"Pay #"&amp;Debts!G3</f>
        <v>Pay #2</v>
      </c>
      <c r="H2" s="2">
        <f>Debts!B3</f>
        <v>4200</v>
      </c>
      <c r="I2" t="str">
        <f>Debts!A4</f>
        <v>Car loan</v>
      </c>
      <c r="J2" t="str">
        <f>"Pay #"&amp;Debts!G4</f>
        <v>Pay #3</v>
      </c>
      <c r="K2" s="2">
        <f>Debts!B4</f>
        <v>9800</v>
      </c>
      <c r="L2" t="str">
        <f>Debts!A5</f>
        <v>Student loan</v>
      </c>
      <c r="M2" t="str">
        <f>"Pay #"&amp;Debts!G5</f>
        <v>Pay #4</v>
      </c>
      <c r="N2" s="2">
        <f>Debts!B5</f>
        <v>14500</v>
      </c>
      <c r="O2" t="str">
        <f>Debts!A6</f>
        <v>Medical bill</v>
      </c>
      <c r="P2" t="str">
        <f>"Pay #"&amp;Debts!G6</f>
        <v>Pay #5</v>
      </c>
      <c r="Q2" s="2">
        <f>Debts!B6</f>
        <v>640</v>
      </c>
      <c r="R2" s="2"/>
      <c r="S2" s="2"/>
      <c r="T2" s="2">
        <f>E2+H2+K2+N2+Q2</f>
        <v>31040</v>
      </c>
      <c r="U2" s="2"/>
      <c r="V2" s="2"/>
      <c r="W2" s="2"/>
      <c r="X2" s="2"/>
      <c r="Y2" s="2"/>
      <c r="Z2" s="2">
        <f>Debts!G2</f>
        <v>1</v>
      </c>
      <c r="AA2" s="2">
        <f>Debts!G3</f>
        <v>2</v>
      </c>
      <c r="AB2" s="2">
        <f>Debts!G4</f>
        <v>3</v>
      </c>
      <c r="AC2" s="2">
        <f>Debts!G5</f>
        <v>4</v>
      </c>
      <c r="AD2" s="2">
        <f>Debts!G6</f>
        <v>5</v>
      </c>
      <c r="AE2" s="2"/>
    </row>
    <row r="3" spans="1:31" x14ac:dyDescent="0.25">
      <c r="A3" s="4">
        <v>1</v>
      </c>
      <c r="B3" s="5">
        <f>DATE(YEAR(Debts!$B$10),MONTH(Debts!$B$10)+A3-1,1)</f>
        <v>46327</v>
      </c>
      <c r="C3" s="2">
        <f>ROUND(E2*Debts!$C$2/12,2)</f>
        <v>39.57</v>
      </c>
      <c r="D3" s="2">
        <f>U3+MAX(0,MIN(Z3,$AE3-SUMIF($Z$2:$AD$2,"&lt;"&amp;Z$2,$Z3:$AD3)))</f>
        <v>360</v>
      </c>
      <c r="E3" s="2">
        <f>ROUND(E2+C3-D3,2)</f>
        <v>1579.57</v>
      </c>
      <c r="F3" s="2">
        <f>ROUND(H2*Debts!$C$3/12,2)</f>
        <v>80.15</v>
      </c>
      <c r="G3" s="2">
        <f>V3+MAX(0,MIN(AA3,$AE3-SUMIF($Z$2:$AD$2,"&lt;"&amp;AA$2,$Z3:$AD3)))</f>
        <v>105</v>
      </c>
      <c r="H3" s="2">
        <f>ROUND(H2+F3-G3,2)</f>
        <v>4175.15</v>
      </c>
      <c r="I3" s="2">
        <f>ROUND(K2*Debts!$C$4/12,2)</f>
        <v>56.35</v>
      </c>
      <c r="J3" s="2">
        <f>W3+MAX(0,MIN(AB3,$AE3-SUMIF($Z$2:$AD$2,"&lt;"&amp;AB$2,$Z3:$AD3)))</f>
        <v>285</v>
      </c>
      <c r="K3" s="2">
        <f>ROUND(K2+I3-J3,2)</f>
        <v>9571.35</v>
      </c>
      <c r="L3" s="2">
        <f>ROUND(N2*Debts!$C$5/12,2)</f>
        <v>66.46</v>
      </c>
      <c r="M3" s="2">
        <f>X3+MAX(0,MIN(AC3,$AE3-SUMIF($Z$2:$AD$2,"&lt;"&amp;AC$2,$Z3:$AD3)))</f>
        <v>160</v>
      </c>
      <c r="N3" s="2">
        <f>ROUND(N2+L3-M3,2)</f>
        <v>14406.46</v>
      </c>
      <c r="O3" s="2">
        <f>ROUND(Q2*Debts!$C$6/12,2)</f>
        <v>0</v>
      </c>
      <c r="P3" s="2">
        <f>Y3+MAX(0,MIN(AD3,$AE3-SUMIF($Z$2:$AD$2,"&lt;"&amp;AD$2,$Z3:$AD3)))</f>
        <v>40</v>
      </c>
      <c r="Q3" s="2">
        <f>ROUND(Q2+O3-P3,2)</f>
        <v>600</v>
      </c>
      <c r="R3" s="2">
        <f>D3+G3+J3+M3+P3</f>
        <v>950</v>
      </c>
      <c r="S3" s="2">
        <f>C3+F3+I3+L3+O3</f>
        <v>242.52999999999997</v>
      </c>
      <c r="T3" s="2">
        <f>E3+H3+K3+N3+Q3</f>
        <v>30332.53</v>
      </c>
      <c r="U3" s="2">
        <f>MIN(Debts!$D$2,E2+C3)</f>
        <v>60</v>
      </c>
      <c r="V3" s="2">
        <f>MIN(Debts!$D$3,H2+F3)</f>
        <v>105</v>
      </c>
      <c r="W3" s="2">
        <f>MIN(Debts!$D$4,K2+I3)</f>
        <v>285</v>
      </c>
      <c r="X3" s="2">
        <f>MIN(Debts!$D$5,N2+L3)</f>
        <v>160</v>
      </c>
      <c r="Y3" s="2">
        <f>MIN(Debts!$D$6,Q2+O3)</f>
        <v>40</v>
      </c>
      <c r="Z3" s="2">
        <f>E2+C3-U3</f>
        <v>1879.57</v>
      </c>
      <c r="AA3" s="2">
        <f>H2+F3-V3</f>
        <v>4175.15</v>
      </c>
      <c r="AB3" s="2">
        <f>K2+I3-W3</f>
        <v>9571.35</v>
      </c>
      <c r="AC3" s="2">
        <f>N2+L3-X3</f>
        <v>14406.46</v>
      </c>
      <c r="AD3" s="2">
        <f>Q2+O3-Y3</f>
        <v>600</v>
      </c>
      <c r="AE3" s="2">
        <f>MAX(0,Debts!$B$11-SUM(U3:Y3))</f>
        <v>300</v>
      </c>
    </row>
    <row r="4" spans="1:31" x14ac:dyDescent="0.25">
      <c r="A4" s="4">
        <v>2</v>
      </c>
      <c r="B4" s="5">
        <f>DATE(YEAR(Debts!$B$10),MONTH(Debts!$B$10)+A4-1,1)</f>
        <v>46357</v>
      </c>
      <c r="C4" s="2">
        <f>ROUND(E3*Debts!$C$2/12,2)</f>
        <v>32.89</v>
      </c>
      <c r="D4" s="2">
        <f>U4+MAX(0,MIN(Z4,$AE4-SUMIF($Z$2:$AD$2,"&lt;"&amp;Z$2,$Z4:$AD4)))</f>
        <v>360</v>
      </c>
      <c r="E4" s="2">
        <f>ROUND(E3+C4-D4,2)</f>
        <v>1252.46</v>
      </c>
      <c r="F4" s="2">
        <f>ROUND(H3*Debts!$C$3/12,2)</f>
        <v>79.68</v>
      </c>
      <c r="G4" s="2">
        <f>V4+MAX(0,MIN(AA4,$AE4-SUMIF($Z$2:$AD$2,"&lt;"&amp;AA$2,$Z4:$AD4)))</f>
        <v>105</v>
      </c>
      <c r="H4" s="2">
        <f>ROUND(H3+F4-G4,2)</f>
        <v>4149.83</v>
      </c>
      <c r="I4" s="2">
        <f>ROUND(K3*Debts!$C$4/12,2)</f>
        <v>55.04</v>
      </c>
      <c r="J4" s="2">
        <f>W4+MAX(0,MIN(AB4,$AE4-SUMIF($Z$2:$AD$2,"&lt;"&amp;AB$2,$Z4:$AD4)))</f>
        <v>285</v>
      </c>
      <c r="K4" s="2">
        <f>ROUND(K3+I4-J4,2)</f>
        <v>9341.39</v>
      </c>
      <c r="L4" s="2">
        <f>ROUND(N3*Debts!$C$5/12,2)</f>
        <v>66.03</v>
      </c>
      <c r="M4" s="2">
        <f>X4+MAX(0,MIN(AC4,$AE4-SUMIF($Z$2:$AD$2,"&lt;"&amp;AC$2,$Z4:$AD4)))</f>
        <v>160</v>
      </c>
      <c r="N4" s="2">
        <f>ROUND(N3+L4-M4,2)</f>
        <v>14312.49</v>
      </c>
      <c r="O4" s="2">
        <f>ROUND(Q3*Debts!$C$6/12,2)</f>
        <v>0</v>
      </c>
      <c r="P4" s="2">
        <f>Y4+MAX(0,MIN(AD4,$AE4-SUMIF($Z$2:$AD$2,"&lt;"&amp;AD$2,$Z4:$AD4)))</f>
        <v>40</v>
      </c>
      <c r="Q4" s="2">
        <f>ROUND(Q3+O4-P4,2)</f>
        <v>560</v>
      </c>
      <c r="R4" s="2">
        <f>D4+G4+J4+M4+P4</f>
        <v>950</v>
      </c>
      <c r="S4" s="2">
        <f>C4+F4+I4+L4+O4</f>
        <v>233.64000000000001</v>
      </c>
      <c r="T4" s="2">
        <f>E4+H4+K4+N4+Q4</f>
        <v>29616.17</v>
      </c>
      <c r="U4" s="2">
        <f>MIN(Debts!$D$2,E3+C4)</f>
        <v>60</v>
      </c>
      <c r="V4" s="2">
        <f>MIN(Debts!$D$3,H3+F4)</f>
        <v>105</v>
      </c>
      <c r="W4" s="2">
        <f>MIN(Debts!$D$4,K3+I4)</f>
        <v>285</v>
      </c>
      <c r="X4" s="2">
        <f>MIN(Debts!$D$5,N3+L4)</f>
        <v>160</v>
      </c>
      <c r="Y4" s="2">
        <f>MIN(Debts!$D$6,Q3+O4)</f>
        <v>40</v>
      </c>
      <c r="Z4" s="2">
        <f>E3+C4-U4</f>
        <v>1552.46</v>
      </c>
      <c r="AA4" s="2">
        <f>H3+F4-V4</f>
        <v>4149.83</v>
      </c>
      <c r="AB4" s="2">
        <f>K3+I4-W4</f>
        <v>9341.390000000001</v>
      </c>
      <c r="AC4" s="2">
        <f>N3+L4-X4</f>
        <v>14312.49</v>
      </c>
      <c r="AD4" s="2">
        <f>Q3+O4-Y4</f>
        <v>560</v>
      </c>
      <c r="AE4" s="2">
        <f>MAX(0,Debts!$B$11-SUM(U4:Y4))</f>
        <v>300</v>
      </c>
    </row>
    <row r="5" spans="1:31" x14ac:dyDescent="0.25">
      <c r="A5" s="4">
        <v>3</v>
      </c>
      <c r="B5" s="5">
        <f>DATE(YEAR(Debts!$B$10),MONTH(Debts!$B$10)+A5-1,1)</f>
        <v>46388</v>
      </c>
      <c r="C5" s="2">
        <f>ROUND(E4*Debts!$C$2/12,2)</f>
        <v>26.08</v>
      </c>
      <c r="D5" s="2">
        <f>U5+MAX(0,MIN(Z5,$AE5-SUMIF($Z$2:$AD$2,"&lt;"&amp;Z$2,$Z5:$AD5)))</f>
        <v>360</v>
      </c>
      <c r="E5" s="2">
        <f>ROUND(E4+C5-D5,2)</f>
        <v>918.54</v>
      </c>
      <c r="F5" s="2">
        <f>ROUND(H4*Debts!$C$3/12,2)</f>
        <v>79.19</v>
      </c>
      <c r="G5" s="2">
        <f>V5+MAX(0,MIN(AA5,$AE5-SUMIF($Z$2:$AD$2,"&lt;"&amp;AA$2,$Z5:$AD5)))</f>
        <v>105</v>
      </c>
      <c r="H5" s="2">
        <f>ROUND(H4+F5-G5,2)</f>
        <v>4124.02</v>
      </c>
      <c r="I5" s="2">
        <f>ROUND(K4*Debts!$C$4/12,2)</f>
        <v>53.71</v>
      </c>
      <c r="J5" s="2">
        <f>W5+MAX(0,MIN(AB5,$AE5-SUMIF($Z$2:$AD$2,"&lt;"&amp;AB$2,$Z5:$AD5)))</f>
        <v>285</v>
      </c>
      <c r="K5" s="2">
        <f>ROUND(K4+I5-J5,2)</f>
        <v>9110.1</v>
      </c>
      <c r="L5" s="2">
        <f>ROUND(N4*Debts!$C$5/12,2)</f>
        <v>65.6</v>
      </c>
      <c r="M5" s="2">
        <f>X5+MAX(0,MIN(AC5,$AE5-SUMIF($Z$2:$AD$2,"&lt;"&amp;AC$2,$Z5:$AD5)))</f>
        <v>160</v>
      </c>
      <c r="N5" s="2">
        <f>ROUND(N4+L5-M5,2)</f>
        <v>14218.09</v>
      </c>
      <c r="O5" s="2">
        <f>ROUND(Q4*Debts!$C$6/12,2)</f>
        <v>0</v>
      </c>
      <c r="P5" s="2">
        <f>Y5+MAX(0,MIN(AD5,$AE5-SUMIF($Z$2:$AD$2,"&lt;"&amp;AD$2,$Z5:$AD5)))</f>
        <v>40</v>
      </c>
      <c r="Q5" s="2">
        <f>ROUND(Q4+O5-P5,2)</f>
        <v>520</v>
      </c>
      <c r="R5" s="2">
        <f>D5+G5+J5+M5+P5</f>
        <v>950</v>
      </c>
      <c r="S5" s="2">
        <f>C5+F5+I5+L5+O5</f>
        <v>224.57999999999998</v>
      </c>
      <c r="T5" s="2">
        <f>E5+H5+K5+N5+Q5</f>
        <v>28890.75</v>
      </c>
      <c r="U5" s="2">
        <f>MIN(Debts!$D$2,E4+C5)</f>
        <v>60</v>
      </c>
      <c r="V5" s="2">
        <f>MIN(Debts!$D$3,H4+F5)</f>
        <v>105</v>
      </c>
      <c r="W5" s="2">
        <f>MIN(Debts!$D$4,K4+I5)</f>
        <v>285</v>
      </c>
      <c r="X5" s="2">
        <f>MIN(Debts!$D$5,N4+L5)</f>
        <v>160</v>
      </c>
      <c r="Y5" s="2">
        <f>MIN(Debts!$D$6,Q4+O5)</f>
        <v>40</v>
      </c>
      <c r="Z5" s="2">
        <f>E4+C5-U5</f>
        <v>1218.54</v>
      </c>
      <c r="AA5" s="2">
        <f>H4+F5-V5</f>
        <v>4124.0199999999995</v>
      </c>
      <c r="AB5" s="2">
        <f>K4+I5-W5</f>
        <v>9110.099999999999</v>
      </c>
      <c r="AC5" s="2">
        <f>N4+L5-X5</f>
        <v>14218.09</v>
      </c>
      <c r="AD5" s="2">
        <f>Q4+O5-Y5</f>
        <v>520</v>
      </c>
      <c r="AE5" s="2">
        <f>MAX(0,Debts!$B$11-SUM(U5:Y5))</f>
        <v>300</v>
      </c>
    </row>
    <row r="6" spans="1:31" x14ac:dyDescent="0.25">
      <c r="A6" s="4">
        <v>4</v>
      </c>
      <c r="B6" s="5">
        <f>DATE(YEAR(Debts!$B$10),MONTH(Debts!$B$10)+A6-1,1)</f>
        <v>46419</v>
      </c>
      <c r="C6" s="2">
        <f>ROUND(E5*Debts!$C$2/12,2)</f>
        <v>19.13</v>
      </c>
      <c r="D6" s="2">
        <f>U6+MAX(0,MIN(Z6,$AE6-SUMIF($Z$2:$AD$2,"&lt;"&amp;Z$2,$Z6:$AD6)))</f>
        <v>360</v>
      </c>
      <c r="E6" s="2">
        <f>ROUND(E5+C6-D6,2)</f>
        <v>577.67</v>
      </c>
      <c r="F6" s="2">
        <f>ROUND(H5*Debts!$C$3/12,2)</f>
        <v>78.7</v>
      </c>
      <c r="G6" s="2">
        <f>V6+MAX(0,MIN(AA6,$AE6-SUMIF($Z$2:$AD$2,"&lt;"&amp;AA$2,$Z6:$AD6)))</f>
        <v>105</v>
      </c>
      <c r="H6" s="2">
        <f>ROUND(H5+F6-G6,2)</f>
        <v>4097.72</v>
      </c>
      <c r="I6" s="2">
        <f>ROUND(K5*Debts!$C$4/12,2)</f>
        <v>52.38</v>
      </c>
      <c r="J6" s="2">
        <f>W6+MAX(0,MIN(AB6,$AE6-SUMIF($Z$2:$AD$2,"&lt;"&amp;AB$2,$Z6:$AD6)))</f>
        <v>285</v>
      </c>
      <c r="K6" s="2">
        <f>ROUND(K5+I6-J6,2)</f>
        <v>8877.48</v>
      </c>
      <c r="L6" s="2">
        <f>ROUND(N5*Debts!$C$5/12,2)</f>
        <v>65.17</v>
      </c>
      <c r="M6" s="2">
        <f>X6+MAX(0,MIN(AC6,$AE6-SUMIF($Z$2:$AD$2,"&lt;"&amp;AC$2,$Z6:$AD6)))</f>
        <v>160</v>
      </c>
      <c r="N6" s="2">
        <f>ROUND(N5+L6-M6,2)</f>
        <v>14123.26</v>
      </c>
      <c r="O6" s="2">
        <f>ROUND(Q5*Debts!$C$6/12,2)</f>
        <v>0</v>
      </c>
      <c r="P6" s="2">
        <f>Y6+MAX(0,MIN(AD6,$AE6-SUMIF($Z$2:$AD$2,"&lt;"&amp;AD$2,$Z6:$AD6)))</f>
        <v>40</v>
      </c>
      <c r="Q6" s="2">
        <f>ROUND(Q5+O6-P6,2)</f>
        <v>480</v>
      </c>
      <c r="R6" s="2">
        <f>D6+G6+J6+M6+P6</f>
        <v>950</v>
      </c>
      <c r="S6" s="2">
        <f>C6+F6+I6+L6+O6</f>
        <v>215.38</v>
      </c>
      <c r="T6" s="2">
        <f>E6+H6+K6+N6+Q6</f>
        <v>28156.129999999997</v>
      </c>
      <c r="U6" s="2">
        <f>MIN(Debts!$D$2,E5+C6)</f>
        <v>60</v>
      </c>
      <c r="V6" s="2">
        <f>MIN(Debts!$D$3,H5+F6)</f>
        <v>105</v>
      </c>
      <c r="W6" s="2">
        <f>MIN(Debts!$D$4,K5+I6)</f>
        <v>285</v>
      </c>
      <c r="X6" s="2">
        <f>MIN(Debts!$D$5,N5+L6)</f>
        <v>160</v>
      </c>
      <c r="Y6" s="2">
        <f>MIN(Debts!$D$6,Q5+O6)</f>
        <v>40</v>
      </c>
      <c r="Z6" s="2">
        <f>E5+C6-U6</f>
        <v>877.67</v>
      </c>
      <c r="AA6" s="2">
        <f>H5+F6-V6</f>
        <v>4097.72</v>
      </c>
      <c r="AB6" s="2">
        <f>K5+I6-W6</f>
        <v>8877.48</v>
      </c>
      <c r="AC6" s="2">
        <f>N5+L6-X6</f>
        <v>14123.26</v>
      </c>
      <c r="AD6" s="2">
        <f>Q5+O6-Y6</f>
        <v>480</v>
      </c>
      <c r="AE6" s="2">
        <f>MAX(0,Debts!$B$11-SUM(U6:Y6))</f>
        <v>300</v>
      </c>
    </row>
    <row r="7" spans="1:31" x14ac:dyDescent="0.25">
      <c r="A7" s="4">
        <v>5</v>
      </c>
      <c r="B7" s="5">
        <f>DATE(YEAR(Debts!$B$10),MONTH(Debts!$B$10)+A7-1,1)</f>
        <v>46447</v>
      </c>
      <c r="C7" s="2">
        <f>ROUND(E6*Debts!$C$2/12,2)</f>
        <v>12.03</v>
      </c>
      <c r="D7" s="2">
        <f>U7+MAX(0,MIN(Z7,$AE7-SUMIF($Z$2:$AD$2,"&lt;"&amp;Z$2,$Z7:$AD7)))</f>
        <v>360</v>
      </c>
      <c r="E7" s="2">
        <f>ROUND(E6+C7-D7,2)</f>
        <v>229.7</v>
      </c>
      <c r="F7" s="2">
        <f>ROUND(H6*Debts!$C$3/12,2)</f>
        <v>78.2</v>
      </c>
      <c r="G7" s="2">
        <f>V7+MAX(0,MIN(AA7,$AE7-SUMIF($Z$2:$AD$2,"&lt;"&amp;AA$2,$Z7:$AD7)))</f>
        <v>105</v>
      </c>
      <c r="H7" s="2">
        <f>ROUND(H6+F7-G7,2)</f>
        <v>4070.92</v>
      </c>
      <c r="I7" s="2">
        <f>ROUND(K6*Debts!$C$4/12,2)</f>
        <v>51.05</v>
      </c>
      <c r="J7" s="2">
        <f>W7+MAX(0,MIN(AB7,$AE7-SUMIF($Z$2:$AD$2,"&lt;"&amp;AB$2,$Z7:$AD7)))</f>
        <v>285</v>
      </c>
      <c r="K7" s="2">
        <f>ROUND(K6+I7-J7,2)</f>
        <v>8643.53</v>
      </c>
      <c r="L7" s="2">
        <f>ROUND(N6*Debts!$C$5/12,2)</f>
        <v>64.73</v>
      </c>
      <c r="M7" s="2">
        <f>X7+MAX(0,MIN(AC7,$AE7-SUMIF($Z$2:$AD$2,"&lt;"&amp;AC$2,$Z7:$AD7)))</f>
        <v>160</v>
      </c>
      <c r="N7" s="2">
        <f>ROUND(N6+L7-M7,2)</f>
        <v>14027.99</v>
      </c>
      <c r="O7" s="2">
        <f>ROUND(Q6*Debts!$C$6/12,2)</f>
        <v>0</v>
      </c>
      <c r="P7" s="2">
        <f>Y7+MAX(0,MIN(AD7,$AE7-SUMIF($Z$2:$AD$2,"&lt;"&amp;AD$2,$Z7:$AD7)))</f>
        <v>40</v>
      </c>
      <c r="Q7" s="2">
        <f>ROUND(Q6+O7-P7,2)</f>
        <v>440</v>
      </c>
      <c r="R7" s="2">
        <f>D7+G7+J7+M7+P7</f>
        <v>950</v>
      </c>
      <c r="S7" s="2">
        <f>C7+F7+I7+L7+O7</f>
        <v>206.01</v>
      </c>
      <c r="T7" s="2">
        <f>E7+H7+K7+N7+Q7</f>
        <v>27412.14</v>
      </c>
      <c r="U7" s="2">
        <f>MIN(Debts!$D$2,E6+C7)</f>
        <v>60</v>
      </c>
      <c r="V7" s="2">
        <f>MIN(Debts!$D$3,H6+F7)</f>
        <v>105</v>
      </c>
      <c r="W7" s="2">
        <f>MIN(Debts!$D$4,K6+I7)</f>
        <v>285</v>
      </c>
      <c r="X7" s="2">
        <f>MIN(Debts!$D$5,N6+L7)</f>
        <v>160</v>
      </c>
      <c r="Y7" s="2">
        <f>MIN(Debts!$D$6,Q6+O7)</f>
        <v>40</v>
      </c>
      <c r="Z7" s="2">
        <f>E6+C7-U7</f>
        <v>529.6999999999999</v>
      </c>
      <c r="AA7" s="2">
        <f>H6+F7-V7</f>
        <v>4070.92</v>
      </c>
      <c r="AB7" s="2">
        <f>K6+I7-W7</f>
        <v>8643.529999999999</v>
      </c>
      <c r="AC7" s="2">
        <f>N6+L7-X7</f>
        <v>14027.99</v>
      </c>
      <c r="AD7" s="2">
        <f>Q6+O7-Y7</f>
        <v>440</v>
      </c>
      <c r="AE7" s="2">
        <f>MAX(0,Debts!$B$11-SUM(U7:Y7))</f>
        <v>300</v>
      </c>
    </row>
    <row r="8" spans="1:31" x14ac:dyDescent="0.25">
      <c r="A8" s="4">
        <v>6</v>
      </c>
      <c r="B8" s="5">
        <f>DATE(YEAR(Debts!$B$10),MONTH(Debts!$B$10)+A8-1,1)</f>
        <v>46478</v>
      </c>
      <c r="C8" s="2">
        <f>ROUND(E7*Debts!$C$2/12,2)</f>
        <v>4.78</v>
      </c>
      <c r="D8" s="2">
        <f>U8+MAX(0,MIN(Z8,$AE8-SUMIF($Z$2:$AD$2,"&lt;"&amp;Z$2,$Z8:$AD8)))</f>
        <v>234.48</v>
      </c>
      <c r="E8" s="2">
        <f>ROUND(E7+C8-D8,2)</f>
        <v>0</v>
      </c>
      <c r="F8" s="2">
        <f>ROUND(H7*Debts!$C$3/12,2)</f>
        <v>77.69</v>
      </c>
      <c r="G8" s="2">
        <f>V8+MAX(0,MIN(AA8,$AE8-SUMIF($Z$2:$AD$2,"&lt;"&amp;AA$2,$Z8:$AD8)))</f>
        <v>230.52</v>
      </c>
      <c r="H8" s="2">
        <f>ROUND(H7+F8-G8,2)</f>
        <v>3918.09</v>
      </c>
      <c r="I8" s="2">
        <f>ROUND(K7*Debts!$C$4/12,2)</f>
        <v>49.7</v>
      </c>
      <c r="J8" s="2">
        <f>W8+MAX(0,MIN(AB8,$AE8-SUMIF($Z$2:$AD$2,"&lt;"&amp;AB$2,$Z8:$AD8)))</f>
        <v>285</v>
      </c>
      <c r="K8" s="2">
        <f>ROUND(K7+I8-J8,2)</f>
        <v>8408.23</v>
      </c>
      <c r="L8" s="2">
        <f>ROUND(N7*Debts!$C$5/12,2)</f>
        <v>64.29</v>
      </c>
      <c r="M8" s="2">
        <f>X8+MAX(0,MIN(AC8,$AE8-SUMIF($Z$2:$AD$2,"&lt;"&amp;AC$2,$Z8:$AD8)))</f>
        <v>160</v>
      </c>
      <c r="N8" s="2">
        <f>ROUND(N7+L8-M8,2)</f>
        <v>13932.28</v>
      </c>
      <c r="O8" s="2">
        <f>ROUND(Q7*Debts!$C$6/12,2)</f>
        <v>0</v>
      </c>
      <c r="P8" s="2">
        <f>Y8+MAX(0,MIN(AD8,$AE8-SUMIF($Z$2:$AD$2,"&lt;"&amp;AD$2,$Z8:$AD8)))</f>
        <v>40</v>
      </c>
      <c r="Q8" s="2">
        <f>ROUND(Q7+O8-P8,2)</f>
        <v>400</v>
      </c>
      <c r="R8" s="2">
        <f>D8+G8+J8+M8+P8</f>
        <v>950</v>
      </c>
      <c r="S8" s="2">
        <f>C8+F8+I8+L8+O8</f>
        <v>196.46000000000004</v>
      </c>
      <c r="T8" s="2">
        <f>E8+H8+K8+N8+Q8</f>
        <v>26658.6</v>
      </c>
      <c r="U8" s="2">
        <f>MIN(Debts!$D$2,E7+C8)</f>
        <v>60</v>
      </c>
      <c r="V8" s="2">
        <f>MIN(Debts!$D$3,H7+F8)</f>
        <v>105</v>
      </c>
      <c r="W8" s="2">
        <f>MIN(Debts!$D$4,K7+I8)</f>
        <v>285</v>
      </c>
      <c r="X8" s="2">
        <f>MIN(Debts!$D$5,N7+L8)</f>
        <v>160</v>
      </c>
      <c r="Y8" s="2">
        <f>MIN(Debts!$D$6,Q7+O8)</f>
        <v>40</v>
      </c>
      <c r="Z8" s="2">
        <f>E7+C8-U8</f>
        <v>174.48</v>
      </c>
      <c r="AA8" s="2">
        <f>H7+F8-V8</f>
        <v>4043.6099999999997</v>
      </c>
      <c r="AB8" s="2">
        <f>K7+I8-W8</f>
        <v>8408.230000000001</v>
      </c>
      <c r="AC8" s="2">
        <f>N7+L8-X8</f>
        <v>13932.28</v>
      </c>
      <c r="AD8" s="2">
        <f>Q7+O8-Y8</f>
        <v>400</v>
      </c>
      <c r="AE8" s="2">
        <f>MAX(0,Debts!$B$11-SUM(U8:Y8))</f>
        <v>300</v>
      </c>
    </row>
    <row r="9" spans="1:31" x14ac:dyDescent="0.25">
      <c r="A9" s="4">
        <v>7</v>
      </c>
      <c r="B9" s="5">
        <f>DATE(YEAR(Debts!$B$10),MONTH(Debts!$B$10)+A9-1,1)</f>
        <v>46508</v>
      </c>
      <c r="C9" s="2">
        <f>ROUND(E8*Debts!$C$2/12,2)</f>
        <v>0</v>
      </c>
      <c r="D9" s="2">
        <f>U9+MAX(0,MIN(Z9,$AE9-SUMIF($Z$2:$AD$2,"&lt;"&amp;Z$2,$Z9:$AD9)))</f>
        <v>0</v>
      </c>
      <c r="E9" s="2">
        <f>ROUND(E8+C9-D9,2)</f>
        <v>0</v>
      </c>
      <c r="F9" s="2">
        <f>ROUND(H8*Debts!$C$3/12,2)</f>
        <v>74.77</v>
      </c>
      <c r="G9" s="2">
        <f>V9+MAX(0,MIN(AA9,$AE9-SUMIF($Z$2:$AD$2,"&lt;"&amp;AA$2,$Z9:$AD9)))</f>
        <v>465</v>
      </c>
      <c r="H9" s="2">
        <f>ROUND(H8+F9-G9,2)</f>
        <v>3527.86</v>
      </c>
      <c r="I9" s="2">
        <f>ROUND(K8*Debts!$C$4/12,2)</f>
        <v>48.35</v>
      </c>
      <c r="J9" s="2">
        <f>W9+MAX(0,MIN(AB9,$AE9-SUMIF($Z$2:$AD$2,"&lt;"&amp;AB$2,$Z9:$AD9)))</f>
        <v>285</v>
      </c>
      <c r="K9" s="2">
        <f>ROUND(K8+I9-J9,2)</f>
        <v>8171.58</v>
      </c>
      <c r="L9" s="2">
        <f>ROUND(N8*Debts!$C$5/12,2)</f>
        <v>63.86</v>
      </c>
      <c r="M9" s="2">
        <f>X9+MAX(0,MIN(AC9,$AE9-SUMIF($Z$2:$AD$2,"&lt;"&amp;AC$2,$Z9:$AD9)))</f>
        <v>160</v>
      </c>
      <c r="N9" s="2">
        <f>ROUND(N8+L9-M9,2)</f>
        <v>13836.14</v>
      </c>
      <c r="O9" s="2">
        <f>ROUND(Q8*Debts!$C$6/12,2)</f>
        <v>0</v>
      </c>
      <c r="P9" s="2">
        <f>Y9+MAX(0,MIN(AD9,$AE9-SUMIF($Z$2:$AD$2,"&lt;"&amp;AD$2,$Z9:$AD9)))</f>
        <v>40</v>
      </c>
      <c r="Q9" s="2">
        <f>ROUND(Q8+O9-P9,2)</f>
        <v>360</v>
      </c>
      <c r="R9" s="2">
        <f>D9+G9+J9+M9+P9</f>
        <v>950</v>
      </c>
      <c r="S9" s="2">
        <f>C9+F9+I9+L9+O9</f>
        <v>186.98000000000002</v>
      </c>
      <c r="T9" s="2">
        <f>E9+H9+K9+N9+Q9</f>
        <v>25895.58</v>
      </c>
      <c r="U9" s="2">
        <f>MIN(Debts!$D$2,E8+C9)</f>
        <v>0</v>
      </c>
      <c r="V9" s="2">
        <f>MIN(Debts!$D$3,H8+F9)</f>
        <v>105</v>
      </c>
      <c r="W9" s="2">
        <f>MIN(Debts!$D$4,K8+I9)</f>
        <v>285</v>
      </c>
      <c r="X9" s="2">
        <f>MIN(Debts!$D$5,N8+L9)</f>
        <v>160</v>
      </c>
      <c r="Y9" s="2">
        <f>MIN(Debts!$D$6,Q8+O9)</f>
        <v>40</v>
      </c>
      <c r="Z9" s="2">
        <f>E8+C9-U9</f>
        <v>0</v>
      </c>
      <c r="AA9" s="2">
        <f>H8+F9-V9</f>
        <v>3887.86</v>
      </c>
      <c r="AB9" s="2">
        <f>K8+I9-W9</f>
        <v>8171.58</v>
      </c>
      <c r="AC9" s="2">
        <f>N8+L9-X9</f>
        <v>13836.140000000001</v>
      </c>
      <c r="AD9" s="2">
        <f>Q8+O9-Y9</f>
        <v>360</v>
      </c>
      <c r="AE9" s="2">
        <f>MAX(0,Debts!$B$11-SUM(U9:Y9))</f>
        <v>360</v>
      </c>
    </row>
    <row r="10" spans="1:31" x14ac:dyDescent="0.25">
      <c r="A10" s="4">
        <v>8</v>
      </c>
      <c r="B10" s="5">
        <f>DATE(YEAR(Debts!$B$10),MONTH(Debts!$B$10)+A10-1,1)</f>
        <v>46539</v>
      </c>
      <c r="C10" s="2">
        <f>ROUND(E9*Debts!$C$2/12,2)</f>
        <v>0</v>
      </c>
      <c r="D10" s="2">
        <f>U10+MAX(0,MIN(Z10,$AE10-SUMIF($Z$2:$AD$2,"&lt;"&amp;Z$2,$Z10:$AD10)))</f>
        <v>0</v>
      </c>
      <c r="E10" s="2">
        <f>ROUND(E9+C10-D10,2)</f>
        <v>0</v>
      </c>
      <c r="F10" s="2">
        <f>ROUND(H9*Debts!$C$3/12,2)</f>
        <v>67.32</v>
      </c>
      <c r="G10" s="2">
        <f>V10+MAX(0,MIN(AA10,$AE10-SUMIF($Z$2:$AD$2,"&lt;"&amp;AA$2,$Z10:$AD10)))</f>
        <v>465</v>
      </c>
      <c r="H10" s="2">
        <f>ROUND(H9+F10-G10,2)</f>
        <v>3130.18</v>
      </c>
      <c r="I10" s="2">
        <f>ROUND(K9*Debts!$C$4/12,2)</f>
        <v>46.99</v>
      </c>
      <c r="J10" s="2">
        <f>W10+MAX(0,MIN(AB10,$AE10-SUMIF($Z$2:$AD$2,"&lt;"&amp;AB$2,$Z10:$AD10)))</f>
        <v>285</v>
      </c>
      <c r="K10" s="2">
        <f>ROUND(K9+I10-J10,2)</f>
        <v>7933.57</v>
      </c>
      <c r="L10" s="2">
        <f>ROUND(N9*Debts!$C$5/12,2)</f>
        <v>63.42</v>
      </c>
      <c r="M10" s="2">
        <f>X10+MAX(0,MIN(AC10,$AE10-SUMIF($Z$2:$AD$2,"&lt;"&amp;AC$2,$Z10:$AD10)))</f>
        <v>160</v>
      </c>
      <c r="N10" s="2">
        <f>ROUND(N9+L10-M10,2)</f>
        <v>13739.56</v>
      </c>
      <c r="O10" s="2">
        <f>ROUND(Q9*Debts!$C$6/12,2)</f>
        <v>0</v>
      </c>
      <c r="P10" s="2">
        <f>Y10+MAX(0,MIN(AD10,$AE10-SUMIF($Z$2:$AD$2,"&lt;"&amp;AD$2,$Z10:$AD10)))</f>
        <v>40</v>
      </c>
      <c r="Q10" s="2">
        <f>ROUND(Q9+O10-P10,2)</f>
        <v>320</v>
      </c>
      <c r="R10" s="2">
        <f>D10+G10+J10+M10+P10</f>
        <v>950</v>
      </c>
      <c r="S10" s="2">
        <f>C10+F10+I10+L10+O10</f>
        <v>177.73000000000002</v>
      </c>
      <c r="T10" s="2">
        <f>E10+H10+K10+N10+Q10</f>
        <v>25123.309999999998</v>
      </c>
      <c r="U10" s="2">
        <f>MIN(Debts!$D$2,E9+C10)</f>
        <v>0</v>
      </c>
      <c r="V10" s="2">
        <f>MIN(Debts!$D$3,H9+F10)</f>
        <v>105</v>
      </c>
      <c r="W10" s="2">
        <f>MIN(Debts!$D$4,K9+I10)</f>
        <v>285</v>
      </c>
      <c r="X10" s="2">
        <f>MIN(Debts!$D$5,N9+L10)</f>
        <v>160</v>
      </c>
      <c r="Y10" s="2">
        <f>MIN(Debts!$D$6,Q9+O10)</f>
        <v>40</v>
      </c>
      <c r="Z10" s="2">
        <f>E9+C10-U10</f>
        <v>0</v>
      </c>
      <c r="AA10" s="2">
        <f>H9+F10-V10</f>
        <v>3490.1800000000003</v>
      </c>
      <c r="AB10" s="2">
        <f>K9+I10-W10</f>
        <v>7933.57</v>
      </c>
      <c r="AC10" s="2">
        <f>N9+L10-X10</f>
        <v>13739.56</v>
      </c>
      <c r="AD10" s="2">
        <f>Q9+O10-Y10</f>
        <v>320</v>
      </c>
      <c r="AE10" s="2">
        <f>MAX(0,Debts!$B$11-SUM(U10:Y10))</f>
        <v>360</v>
      </c>
    </row>
    <row r="11" spans="1:31" x14ac:dyDescent="0.25">
      <c r="A11" s="4">
        <v>9</v>
      </c>
      <c r="B11" s="5">
        <f>DATE(YEAR(Debts!$B$10),MONTH(Debts!$B$10)+A11-1,1)</f>
        <v>46569</v>
      </c>
      <c r="C11" s="2">
        <f>ROUND(E10*Debts!$C$2/12,2)</f>
        <v>0</v>
      </c>
      <c r="D11" s="2">
        <f>U11+MAX(0,MIN(Z11,$AE11-SUMIF($Z$2:$AD$2,"&lt;"&amp;Z$2,$Z11:$AD11)))</f>
        <v>0</v>
      </c>
      <c r="E11" s="2">
        <f>ROUND(E10+C11-D11,2)</f>
        <v>0</v>
      </c>
      <c r="F11" s="2">
        <f>ROUND(H10*Debts!$C$3/12,2)</f>
        <v>59.73</v>
      </c>
      <c r="G11" s="2">
        <f>V11+MAX(0,MIN(AA11,$AE11-SUMIF($Z$2:$AD$2,"&lt;"&amp;AA$2,$Z11:$AD11)))</f>
        <v>465</v>
      </c>
      <c r="H11" s="2">
        <f>ROUND(H10+F11-G11,2)</f>
        <v>2724.91</v>
      </c>
      <c r="I11" s="2">
        <f>ROUND(K10*Debts!$C$4/12,2)</f>
        <v>45.62</v>
      </c>
      <c r="J11" s="2">
        <f>W11+MAX(0,MIN(AB11,$AE11-SUMIF($Z$2:$AD$2,"&lt;"&amp;AB$2,$Z11:$AD11)))</f>
        <v>285</v>
      </c>
      <c r="K11" s="2">
        <f>ROUND(K10+I11-J11,2)</f>
        <v>7694.19</v>
      </c>
      <c r="L11" s="2">
        <f>ROUND(N10*Debts!$C$5/12,2)</f>
        <v>62.97</v>
      </c>
      <c r="M11" s="2">
        <f>X11+MAX(0,MIN(AC11,$AE11-SUMIF($Z$2:$AD$2,"&lt;"&amp;AC$2,$Z11:$AD11)))</f>
        <v>160</v>
      </c>
      <c r="N11" s="2">
        <f>ROUND(N10+L11-M11,2)</f>
        <v>13642.53</v>
      </c>
      <c r="O11" s="2">
        <f>ROUND(Q10*Debts!$C$6/12,2)</f>
        <v>0</v>
      </c>
      <c r="P11" s="2">
        <f>Y11+MAX(0,MIN(AD11,$AE11-SUMIF($Z$2:$AD$2,"&lt;"&amp;AD$2,$Z11:$AD11)))</f>
        <v>40</v>
      </c>
      <c r="Q11" s="2">
        <f>ROUND(Q10+O11-P11,2)</f>
        <v>280</v>
      </c>
      <c r="R11" s="2">
        <f>D11+G11+J11+M11+P11</f>
        <v>950</v>
      </c>
      <c r="S11" s="2">
        <f>C11+F11+I11+L11+O11</f>
        <v>168.32</v>
      </c>
      <c r="T11" s="2">
        <f>E11+H11+K11+N11+Q11</f>
        <v>24341.629999999997</v>
      </c>
      <c r="U11" s="2">
        <f>MIN(Debts!$D$2,E10+C11)</f>
        <v>0</v>
      </c>
      <c r="V11" s="2">
        <f>MIN(Debts!$D$3,H10+F11)</f>
        <v>105</v>
      </c>
      <c r="W11" s="2">
        <f>MIN(Debts!$D$4,K10+I11)</f>
        <v>285</v>
      </c>
      <c r="X11" s="2">
        <f>MIN(Debts!$D$5,N10+L11)</f>
        <v>160</v>
      </c>
      <c r="Y11" s="2">
        <f>MIN(Debts!$D$6,Q10+O11)</f>
        <v>40</v>
      </c>
      <c r="Z11" s="2">
        <f>E10+C11-U11</f>
        <v>0</v>
      </c>
      <c r="AA11" s="2">
        <f>H10+F11-V11</f>
        <v>3084.91</v>
      </c>
      <c r="AB11" s="2">
        <f>K10+I11-W11</f>
        <v>7694.19</v>
      </c>
      <c r="AC11" s="2">
        <f>N10+L11-X11</f>
        <v>13642.529999999999</v>
      </c>
      <c r="AD11" s="2">
        <f>Q10+O11-Y11</f>
        <v>280</v>
      </c>
      <c r="AE11" s="2">
        <f>MAX(0,Debts!$B$11-SUM(U11:Y11))</f>
        <v>360</v>
      </c>
    </row>
    <row r="12" spans="1:31" x14ac:dyDescent="0.25">
      <c r="A12" s="4">
        <v>10</v>
      </c>
      <c r="B12" s="5">
        <f>DATE(YEAR(Debts!$B$10),MONTH(Debts!$B$10)+A12-1,1)</f>
        <v>46600</v>
      </c>
      <c r="C12" s="2">
        <f>ROUND(E11*Debts!$C$2/12,2)</f>
        <v>0</v>
      </c>
      <c r="D12" s="2">
        <f>U12+MAX(0,MIN(Z12,$AE12-SUMIF($Z$2:$AD$2,"&lt;"&amp;Z$2,$Z12:$AD12)))</f>
        <v>0</v>
      </c>
      <c r="E12" s="2">
        <f>ROUND(E11+C12-D12,2)</f>
        <v>0</v>
      </c>
      <c r="F12" s="2">
        <f>ROUND(H11*Debts!$C$3/12,2)</f>
        <v>52</v>
      </c>
      <c r="G12" s="2">
        <f>V12+MAX(0,MIN(AA12,$AE12-SUMIF($Z$2:$AD$2,"&lt;"&amp;AA$2,$Z12:$AD12)))</f>
        <v>465</v>
      </c>
      <c r="H12" s="2">
        <f>ROUND(H11+F12-G12,2)</f>
        <v>2311.91</v>
      </c>
      <c r="I12" s="2">
        <f>ROUND(K11*Debts!$C$4/12,2)</f>
        <v>44.24</v>
      </c>
      <c r="J12" s="2">
        <f>W12+MAX(0,MIN(AB12,$AE12-SUMIF($Z$2:$AD$2,"&lt;"&amp;AB$2,$Z12:$AD12)))</f>
        <v>285</v>
      </c>
      <c r="K12" s="2">
        <f>ROUND(K11+I12-J12,2)</f>
        <v>7453.43</v>
      </c>
      <c r="L12" s="2">
        <f>ROUND(N11*Debts!$C$5/12,2)</f>
        <v>62.53</v>
      </c>
      <c r="M12" s="2">
        <f>X12+MAX(0,MIN(AC12,$AE12-SUMIF($Z$2:$AD$2,"&lt;"&amp;AC$2,$Z12:$AD12)))</f>
        <v>160</v>
      </c>
      <c r="N12" s="2">
        <f>ROUND(N11+L12-M12,2)</f>
        <v>13545.06</v>
      </c>
      <c r="O12" s="2">
        <f>ROUND(Q11*Debts!$C$6/12,2)</f>
        <v>0</v>
      </c>
      <c r="P12" s="2">
        <f>Y12+MAX(0,MIN(AD12,$AE12-SUMIF($Z$2:$AD$2,"&lt;"&amp;AD$2,$Z12:$AD12)))</f>
        <v>40</v>
      </c>
      <c r="Q12" s="2">
        <f>ROUND(Q11+O12-P12,2)</f>
        <v>240</v>
      </c>
      <c r="R12" s="2">
        <f>D12+G12+J12+M12+P12</f>
        <v>950</v>
      </c>
      <c r="S12" s="2">
        <f>C12+F12+I12+L12+O12</f>
        <v>158.77</v>
      </c>
      <c r="T12" s="2">
        <f>E12+H12+K12+N12+Q12</f>
        <v>23550.4</v>
      </c>
      <c r="U12" s="2">
        <f>MIN(Debts!$D$2,E11+C12)</f>
        <v>0</v>
      </c>
      <c r="V12" s="2">
        <f>MIN(Debts!$D$3,H11+F12)</f>
        <v>105</v>
      </c>
      <c r="W12" s="2">
        <f>MIN(Debts!$D$4,K11+I12)</f>
        <v>285</v>
      </c>
      <c r="X12" s="2">
        <f>MIN(Debts!$D$5,N11+L12)</f>
        <v>160</v>
      </c>
      <c r="Y12" s="2">
        <f>MIN(Debts!$D$6,Q11+O12)</f>
        <v>40</v>
      </c>
      <c r="Z12" s="2">
        <f>E11+C12-U12</f>
        <v>0</v>
      </c>
      <c r="AA12" s="2">
        <f>H11+F12-V12</f>
        <v>2671.91</v>
      </c>
      <c r="AB12" s="2">
        <f>K11+I12-W12</f>
        <v>7453.429999999999</v>
      </c>
      <c r="AC12" s="2">
        <f>N11+L12-X12</f>
        <v>13545.060000000001</v>
      </c>
      <c r="AD12" s="2">
        <f>Q11+O12-Y12</f>
        <v>240</v>
      </c>
      <c r="AE12" s="2">
        <f>MAX(0,Debts!$B$11-SUM(U12:Y12))</f>
        <v>360</v>
      </c>
    </row>
    <row r="13" spans="1:31" x14ac:dyDescent="0.25">
      <c r="A13" s="4">
        <v>11</v>
      </c>
      <c r="B13" s="5">
        <f>DATE(YEAR(Debts!$B$10),MONTH(Debts!$B$10)+A13-1,1)</f>
        <v>46631</v>
      </c>
      <c r="C13" s="2">
        <f>ROUND(E12*Debts!$C$2/12,2)</f>
        <v>0</v>
      </c>
      <c r="D13" s="2">
        <f>U13+MAX(0,MIN(Z13,$AE13-SUMIF($Z$2:$AD$2,"&lt;"&amp;Z$2,$Z13:$AD13)))</f>
        <v>0</v>
      </c>
      <c r="E13" s="2">
        <f>ROUND(E12+C13-D13,2)</f>
        <v>0</v>
      </c>
      <c r="F13" s="2">
        <f>ROUND(H12*Debts!$C$3/12,2)</f>
        <v>44.12</v>
      </c>
      <c r="G13" s="2">
        <f>V13+MAX(0,MIN(AA13,$AE13-SUMIF($Z$2:$AD$2,"&lt;"&amp;AA$2,$Z13:$AD13)))</f>
        <v>465</v>
      </c>
      <c r="H13" s="2">
        <f>ROUND(H12+F13-G13,2)</f>
        <v>1891.03</v>
      </c>
      <c r="I13" s="2">
        <f>ROUND(K12*Debts!$C$4/12,2)</f>
        <v>42.86</v>
      </c>
      <c r="J13" s="2">
        <f>W13+MAX(0,MIN(AB13,$AE13-SUMIF($Z$2:$AD$2,"&lt;"&amp;AB$2,$Z13:$AD13)))</f>
        <v>285</v>
      </c>
      <c r="K13" s="2">
        <f>ROUND(K12+I13-J13,2)</f>
        <v>7211.29</v>
      </c>
      <c r="L13" s="2">
        <f>ROUND(N12*Debts!$C$5/12,2)</f>
        <v>62.08</v>
      </c>
      <c r="M13" s="2">
        <f>X13+MAX(0,MIN(AC13,$AE13-SUMIF($Z$2:$AD$2,"&lt;"&amp;AC$2,$Z13:$AD13)))</f>
        <v>160</v>
      </c>
      <c r="N13" s="2">
        <f>ROUND(N12+L13-M13,2)</f>
        <v>13447.14</v>
      </c>
      <c r="O13" s="2">
        <f>ROUND(Q12*Debts!$C$6/12,2)</f>
        <v>0</v>
      </c>
      <c r="P13" s="2">
        <f>Y13+MAX(0,MIN(AD13,$AE13-SUMIF($Z$2:$AD$2,"&lt;"&amp;AD$2,$Z13:$AD13)))</f>
        <v>40</v>
      </c>
      <c r="Q13" s="2">
        <f>ROUND(Q12+O13-P13,2)</f>
        <v>200</v>
      </c>
      <c r="R13" s="2">
        <f>D13+G13+J13+M13+P13</f>
        <v>950</v>
      </c>
      <c r="S13" s="2">
        <f>C13+F13+I13+L13+O13</f>
        <v>149.06</v>
      </c>
      <c r="T13" s="2">
        <f>E13+H13+K13+N13+Q13</f>
        <v>22749.46</v>
      </c>
      <c r="U13" s="2">
        <f>MIN(Debts!$D$2,E12+C13)</f>
        <v>0</v>
      </c>
      <c r="V13" s="2">
        <f>MIN(Debts!$D$3,H12+F13)</f>
        <v>105</v>
      </c>
      <c r="W13" s="2">
        <f>MIN(Debts!$D$4,K12+I13)</f>
        <v>285</v>
      </c>
      <c r="X13" s="2">
        <f>MIN(Debts!$D$5,N12+L13)</f>
        <v>160</v>
      </c>
      <c r="Y13" s="2">
        <f>MIN(Debts!$D$6,Q12+O13)</f>
        <v>40</v>
      </c>
      <c r="Z13" s="2">
        <f>E12+C13-U13</f>
        <v>0</v>
      </c>
      <c r="AA13" s="2">
        <f>H12+F13-V13</f>
        <v>2251.0299999999997</v>
      </c>
      <c r="AB13" s="2">
        <f>K12+I13-W13</f>
        <v>7211.29</v>
      </c>
      <c r="AC13" s="2">
        <f>N12+L13-X13</f>
        <v>13447.14</v>
      </c>
      <c r="AD13" s="2">
        <f>Q12+O13-Y13</f>
        <v>200</v>
      </c>
      <c r="AE13" s="2">
        <f>MAX(0,Debts!$B$11-SUM(U13:Y13))</f>
        <v>360</v>
      </c>
    </row>
    <row r="14" spans="1:31" x14ac:dyDescent="0.25">
      <c r="A14" s="4">
        <v>12</v>
      </c>
      <c r="B14" s="5">
        <f>DATE(YEAR(Debts!$B$10),MONTH(Debts!$B$10)+A14-1,1)</f>
        <v>46661</v>
      </c>
      <c r="C14" s="2">
        <f>ROUND(E13*Debts!$C$2/12,2)</f>
        <v>0</v>
      </c>
      <c r="D14" s="2">
        <f>U14+MAX(0,MIN(Z14,$AE14-SUMIF($Z$2:$AD$2,"&lt;"&amp;Z$2,$Z14:$AD14)))</f>
        <v>0</v>
      </c>
      <c r="E14" s="2">
        <f>ROUND(E13+C14-D14,2)</f>
        <v>0</v>
      </c>
      <c r="F14" s="2">
        <f>ROUND(H13*Debts!$C$3/12,2)</f>
        <v>36.09</v>
      </c>
      <c r="G14" s="2">
        <f>V14+MAX(0,MIN(AA14,$AE14-SUMIF($Z$2:$AD$2,"&lt;"&amp;AA$2,$Z14:$AD14)))</f>
        <v>465</v>
      </c>
      <c r="H14" s="2">
        <f>ROUND(H13+F14-G14,2)</f>
        <v>1462.12</v>
      </c>
      <c r="I14" s="2">
        <f>ROUND(K13*Debts!$C$4/12,2)</f>
        <v>41.46</v>
      </c>
      <c r="J14" s="2">
        <f>W14+MAX(0,MIN(AB14,$AE14-SUMIF($Z$2:$AD$2,"&lt;"&amp;AB$2,$Z14:$AD14)))</f>
        <v>285</v>
      </c>
      <c r="K14" s="2">
        <f>ROUND(K13+I14-J14,2)</f>
        <v>6967.75</v>
      </c>
      <c r="L14" s="2">
        <f>ROUND(N13*Debts!$C$5/12,2)</f>
        <v>61.63</v>
      </c>
      <c r="M14" s="2">
        <f>X14+MAX(0,MIN(AC14,$AE14-SUMIF($Z$2:$AD$2,"&lt;"&amp;AC$2,$Z14:$AD14)))</f>
        <v>160</v>
      </c>
      <c r="N14" s="2">
        <f>ROUND(N13+L14-M14,2)</f>
        <v>13348.77</v>
      </c>
      <c r="O14" s="2">
        <f>ROUND(Q13*Debts!$C$6/12,2)</f>
        <v>0</v>
      </c>
      <c r="P14" s="2">
        <f>Y14+MAX(0,MIN(AD14,$AE14-SUMIF($Z$2:$AD$2,"&lt;"&amp;AD$2,$Z14:$AD14)))</f>
        <v>40</v>
      </c>
      <c r="Q14" s="2">
        <f>ROUND(Q13+O14-P14,2)</f>
        <v>160</v>
      </c>
      <c r="R14" s="2">
        <f>D14+G14+J14+M14+P14</f>
        <v>950</v>
      </c>
      <c r="S14" s="2">
        <f>C14+F14+I14+L14+O14</f>
        <v>139.18</v>
      </c>
      <c r="T14" s="2">
        <f>E14+H14+K14+N14+Q14</f>
        <v>21938.64</v>
      </c>
      <c r="U14" s="2">
        <f>MIN(Debts!$D$2,E13+C14)</f>
        <v>0</v>
      </c>
      <c r="V14" s="2">
        <f>MIN(Debts!$D$3,H13+F14)</f>
        <v>105</v>
      </c>
      <c r="W14" s="2">
        <f>MIN(Debts!$D$4,K13+I14)</f>
        <v>285</v>
      </c>
      <c r="X14" s="2">
        <f>MIN(Debts!$D$5,N13+L14)</f>
        <v>160</v>
      </c>
      <c r="Y14" s="2">
        <f>MIN(Debts!$D$6,Q13+O14)</f>
        <v>40</v>
      </c>
      <c r="Z14" s="2">
        <f>E13+C14-U14</f>
        <v>0</v>
      </c>
      <c r="AA14" s="2">
        <f>H13+F14-V14</f>
        <v>1822.12</v>
      </c>
      <c r="AB14" s="2">
        <f>K13+I14-W14</f>
        <v>6967.75</v>
      </c>
      <c r="AC14" s="2">
        <f>N13+L14-X14</f>
        <v>13348.769999999999</v>
      </c>
      <c r="AD14" s="2">
        <f>Q13+O14-Y14</f>
        <v>160</v>
      </c>
      <c r="AE14" s="2">
        <f>MAX(0,Debts!$B$11-SUM(U14:Y14))</f>
        <v>360</v>
      </c>
    </row>
    <row r="15" spans="1:31" x14ac:dyDescent="0.25">
      <c r="A15" s="4">
        <v>13</v>
      </c>
      <c r="B15" s="5">
        <f>DATE(YEAR(Debts!$B$10),MONTH(Debts!$B$10)+A15-1,1)</f>
        <v>46692</v>
      </c>
      <c r="C15" s="2">
        <f>ROUND(E14*Debts!$C$2/12,2)</f>
        <v>0</v>
      </c>
      <c r="D15" s="2">
        <f>U15+MAX(0,MIN(Z15,$AE15-SUMIF($Z$2:$AD$2,"&lt;"&amp;Z$2,$Z15:$AD15)))</f>
        <v>0</v>
      </c>
      <c r="E15" s="2">
        <f>ROUND(E14+C15-D15,2)</f>
        <v>0</v>
      </c>
      <c r="F15" s="2">
        <f>ROUND(H14*Debts!$C$3/12,2)</f>
        <v>27.9</v>
      </c>
      <c r="G15" s="2">
        <f>V15+MAX(0,MIN(AA15,$AE15-SUMIF($Z$2:$AD$2,"&lt;"&amp;AA$2,$Z15:$AD15)))</f>
        <v>465</v>
      </c>
      <c r="H15" s="2">
        <f>ROUND(H14+F15-G15,2)</f>
        <v>1025.02</v>
      </c>
      <c r="I15" s="2">
        <f>ROUND(K14*Debts!$C$4/12,2)</f>
        <v>40.06</v>
      </c>
      <c r="J15" s="2">
        <f>W15+MAX(0,MIN(AB15,$AE15-SUMIF($Z$2:$AD$2,"&lt;"&amp;AB$2,$Z15:$AD15)))</f>
        <v>285</v>
      </c>
      <c r="K15" s="2">
        <f>ROUND(K14+I15-J15,2)</f>
        <v>6722.81</v>
      </c>
      <c r="L15" s="2">
        <f>ROUND(N14*Debts!$C$5/12,2)</f>
        <v>61.18</v>
      </c>
      <c r="M15" s="2">
        <f>X15+MAX(0,MIN(AC15,$AE15-SUMIF($Z$2:$AD$2,"&lt;"&amp;AC$2,$Z15:$AD15)))</f>
        <v>160</v>
      </c>
      <c r="N15" s="2">
        <f>ROUND(N14+L15-M15,2)</f>
        <v>13249.95</v>
      </c>
      <c r="O15" s="2">
        <f>ROUND(Q14*Debts!$C$6/12,2)</f>
        <v>0</v>
      </c>
      <c r="P15" s="2">
        <f>Y15+MAX(0,MIN(AD15,$AE15-SUMIF($Z$2:$AD$2,"&lt;"&amp;AD$2,$Z15:$AD15)))</f>
        <v>40</v>
      </c>
      <c r="Q15" s="2">
        <f>ROUND(Q14+O15-P15,2)</f>
        <v>120</v>
      </c>
      <c r="R15" s="2">
        <f>D15+G15+J15+M15+P15</f>
        <v>950</v>
      </c>
      <c r="S15" s="2">
        <f>C15+F15+I15+L15+O15</f>
        <v>129.14000000000001</v>
      </c>
      <c r="T15" s="2">
        <f>E15+H15+K15+N15+Q15</f>
        <v>21117.78</v>
      </c>
      <c r="U15" s="2">
        <f>MIN(Debts!$D$2,E14+C15)</f>
        <v>0</v>
      </c>
      <c r="V15" s="2">
        <f>MIN(Debts!$D$3,H14+F15)</f>
        <v>105</v>
      </c>
      <c r="W15" s="2">
        <f>MIN(Debts!$D$4,K14+I15)</f>
        <v>285</v>
      </c>
      <c r="X15" s="2">
        <f>MIN(Debts!$D$5,N14+L15)</f>
        <v>160</v>
      </c>
      <c r="Y15" s="2">
        <f>MIN(Debts!$D$6,Q14+O15)</f>
        <v>40</v>
      </c>
      <c r="Z15" s="2">
        <f>E14+C15-U15</f>
        <v>0</v>
      </c>
      <c r="AA15" s="2">
        <f>H14+F15-V15</f>
        <v>1385.02</v>
      </c>
      <c r="AB15" s="2">
        <f>K14+I15-W15</f>
        <v>6722.81</v>
      </c>
      <c r="AC15" s="2">
        <f>N14+L15-X15</f>
        <v>13249.95</v>
      </c>
      <c r="AD15" s="2">
        <f>Q14+O15-Y15</f>
        <v>120</v>
      </c>
      <c r="AE15" s="2">
        <f>MAX(0,Debts!$B$11-SUM(U15:Y15))</f>
        <v>360</v>
      </c>
    </row>
    <row r="16" spans="1:31" x14ac:dyDescent="0.25">
      <c r="A16" s="4">
        <v>14</v>
      </c>
      <c r="B16" s="5">
        <f>DATE(YEAR(Debts!$B$10),MONTH(Debts!$B$10)+A16-1,1)</f>
        <v>46722</v>
      </c>
      <c r="C16" s="2">
        <f>ROUND(E15*Debts!$C$2/12,2)</f>
        <v>0</v>
      </c>
      <c r="D16" s="2">
        <f>U16+MAX(0,MIN(Z16,$AE16-SUMIF($Z$2:$AD$2,"&lt;"&amp;Z$2,$Z16:$AD16)))</f>
        <v>0</v>
      </c>
      <c r="E16" s="2">
        <f>ROUND(E15+C16-D16,2)</f>
        <v>0</v>
      </c>
      <c r="F16" s="2">
        <f>ROUND(H15*Debts!$C$3/12,2)</f>
        <v>19.56</v>
      </c>
      <c r="G16" s="2">
        <f>V16+MAX(0,MIN(AA16,$AE16-SUMIF($Z$2:$AD$2,"&lt;"&amp;AA$2,$Z16:$AD16)))</f>
        <v>465</v>
      </c>
      <c r="H16" s="2">
        <f>ROUND(H15+F16-G16,2)</f>
        <v>579.58</v>
      </c>
      <c r="I16" s="2">
        <f>ROUND(K15*Debts!$C$4/12,2)</f>
        <v>38.66</v>
      </c>
      <c r="J16" s="2">
        <f>W16+MAX(0,MIN(AB16,$AE16-SUMIF($Z$2:$AD$2,"&lt;"&amp;AB$2,$Z16:$AD16)))</f>
        <v>285</v>
      </c>
      <c r="K16" s="2">
        <f>ROUND(K15+I16-J16,2)</f>
        <v>6476.47</v>
      </c>
      <c r="L16" s="2">
        <f>ROUND(N15*Debts!$C$5/12,2)</f>
        <v>60.73</v>
      </c>
      <c r="M16" s="2">
        <f>X16+MAX(0,MIN(AC16,$AE16-SUMIF($Z$2:$AD$2,"&lt;"&amp;AC$2,$Z16:$AD16)))</f>
        <v>160</v>
      </c>
      <c r="N16" s="2">
        <f>ROUND(N15+L16-M16,2)</f>
        <v>13150.68</v>
      </c>
      <c r="O16" s="2">
        <f>ROUND(Q15*Debts!$C$6/12,2)</f>
        <v>0</v>
      </c>
      <c r="P16" s="2">
        <f>Y16+MAX(0,MIN(AD16,$AE16-SUMIF($Z$2:$AD$2,"&lt;"&amp;AD$2,$Z16:$AD16)))</f>
        <v>40</v>
      </c>
      <c r="Q16" s="2">
        <f>ROUND(Q15+O16-P16,2)</f>
        <v>80</v>
      </c>
      <c r="R16" s="2">
        <f>D16+G16+J16+M16+P16</f>
        <v>950</v>
      </c>
      <c r="S16" s="2">
        <f>C16+F16+I16+L16+O16</f>
        <v>118.94999999999999</v>
      </c>
      <c r="T16" s="2">
        <f>E16+H16+K16+N16+Q16</f>
        <v>20286.73</v>
      </c>
      <c r="U16" s="2">
        <f>MIN(Debts!$D$2,E15+C16)</f>
        <v>0</v>
      </c>
      <c r="V16" s="2">
        <f>MIN(Debts!$D$3,H15+F16)</f>
        <v>105</v>
      </c>
      <c r="W16" s="2">
        <f>MIN(Debts!$D$4,K15+I16)</f>
        <v>285</v>
      </c>
      <c r="X16" s="2">
        <f>MIN(Debts!$D$5,N15+L16)</f>
        <v>160</v>
      </c>
      <c r="Y16" s="2">
        <f>MIN(Debts!$D$6,Q15+O16)</f>
        <v>40</v>
      </c>
      <c r="Z16" s="2">
        <f>E15+C16-U16</f>
        <v>0</v>
      </c>
      <c r="AA16" s="2">
        <f>H15+F16-V16</f>
        <v>939.5799999999999</v>
      </c>
      <c r="AB16" s="2">
        <f>K15+I16-W16</f>
        <v>6476.47</v>
      </c>
      <c r="AC16" s="2">
        <f>N15+L16-X16</f>
        <v>13150.68</v>
      </c>
      <c r="AD16" s="2">
        <f>Q15+O16-Y16</f>
        <v>80</v>
      </c>
      <c r="AE16" s="2">
        <f>MAX(0,Debts!$B$11-SUM(U16:Y16))</f>
        <v>360</v>
      </c>
    </row>
    <row r="17" spans="1:31" x14ac:dyDescent="0.25">
      <c r="A17" s="4">
        <v>15</v>
      </c>
      <c r="B17" s="5">
        <f>DATE(YEAR(Debts!$B$10),MONTH(Debts!$B$10)+A17-1,1)</f>
        <v>46753</v>
      </c>
      <c r="C17" s="2">
        <f>ROUND(E16*Debts!$C$2/12,2)</f>
        <v>0</v>
      </c>
      <c r="D17" s="2">
        <f>U17+MAX(0,MIN(Z17,$AE17-SUMIF($Z$2:$AD$2,"&lt;"&amp;Z$2,$Z17:$AD17)))</f>
        <v>0</v>
      </c>
      <c r="E17" s="2">
        <f>ROUND(E16+C17-D17,2)</f>
        <v>0</v>
      </c>
      <c r="F17" s="2">
        <f>ROUND(H16*Debts!$C$3/12,2)</f>
        <v>11.06</v>
      </c>
      <c r="G17" s="2">
        <f>V17+MAX(0,MIN(AA17,$AE17-SUMIF($Z$2:$AD$2,"&lt;"&amp;AA$2,$Z17:$AD17)))</f>
        <v>465</v>
      </c>
      <c r="H17" s="2">
        <f>ROUND(H16+F17-G17,2)</f>
        <v>125.64</v>
      </c>
      <c r="I17" s="2">
        <f>ROUND(K16*Debts!$C$4/12,2)</f>
        <v>37.24</v>
      </c>
      <c r="J17" s="2">
        <f>W17+MAX(0,MIN(AB17,$AE17-SUMIF($Z$2:$AD$2,"&lt;"&amp;AB$2,$Z17:$AD17)))</f>
        <v>285</v>
      </c>
      <c r="K17" s="2">
        <f>ROUND(K16+I17-J17,2)</f>
        <v>6228.71</v>
      </c>
      <c r="L17" s="2">
        <f>ROUND(N16*Debts!$C$5/12,2)</f>
        <v>60.27</v>
      </c>
      <c r="M17" s="2">
        <f>X17+MAX(0,MIN(AC17,$AE17-SUMIF($Z$2:$AD$2,"&lt;"&amp;AC$2,$Z17:$AD17)))</f>
        <v>160</v>
      </c>
      <c r="N17" s="2">
        <f>ROUND(N16+L17-M17,2)</f>
        <v>13050.95</v>
      </c>
      <c r="O17" s="2">
        <f>ROUND(Q16*Debts!$C$6/12,2)</f>
        <v>0</v>
      </c>
      <c r="P17" s="2">
        <f>Y17+MAX(0,MIN(AD17,$AE17-SUMIF($Z$2:$AD$2,"&lt;"&amp;AD$2,$Z17:$AD17)))</f>
        <v>40</v>
      </c>
      <c r="Q17" s="2">
        <f>ROUND(Q16+O17-P17,2)</f>
        <v>40</v>
      </c>
      <c r="R17" s="2">
        <f>D17+G17+J17+M17+P17</f>
        <v>950</v>
      </c>
      <c r="S17" s="2">
        <f>C17+F17+I17+L17+O17</f>
        <v>108.57000000000001</v>
      </c>
      <c r="T17" s="2">
        <f>E17+H17+K17+N17+Q17</f>
        <v>19445.300000000003</v>
      </c>
      <c r="U17" s="2">
        <f>MIN(Debts!$D$2,E16+C17)</f>
        <v>0</v>
      </c>
      <c r="V17" s="2">
        <f>MIN(Debts!$D$3,H16+F17)</f>
        <v>105</v>
      </c>
      <c r="W17" s="2">
        <f>MIN(Debts!$D$4,K16+I17)</f>
        <v>285</v>
      </c>
      <c r="X17" s="2">
        <f>MIN(Debts!$D$5,N16+L17)</f>
        <v>160</v>
      </c>
      <c r="Y17" s="2">
        <f>MIN(Debts!$D$6,Q16+O17)</f>
        <v>40</v>
      </c>
      <c r="Z17" s="2">
        <f>E16+C17-U17</f>
        <v>0</v>
      </c>
      <c r="AA17" s="2">
        <f>H16+F17-V17</f>
        <v>485.64</v>
      </c>
      <c r="AB17" s="2">
        <f>K16+I17-W17</f>
        <v>6228.71</v>
      </c>
      <c r="AC17" s="2">
        <f>N16+L17-X17</f>
        <v>13050.95</v>
      </c>
      <c r="AD17" s="2">
        <f>Q16+O17-Y17</f>
        <v>40</v>
      </c>
      <c r="AE17" s="2">
        <f>MAX(0,Debts!$B$11-SUM(U17:Y17))</f>
        <v>360</v>
      </c>
    </row>
    <row r="18" spans="1:31" x14ac:dyDescent="0.25">
      <c r="A18" s="4">
        <v>16</v>
      </c>
      <c r="B18" s="5">
        <f>DATE(YEAR(Debts!$B$10),MONTH(Debts!$B$10)+A18-1,1)</f>
        <v>46784</v>
      </c>
      <c r="C18" s="2">
        <f>ROUND(E17*Debts!$C$2/12,2)</f>
        <v>0</v>
      </c>
      <c r="D18" s="2">
        <f>U18+MAX(0,MIN(Z18,$AE18-SUMIF($Z$2:$AD$2,"&lt;"&amp;Z$2,$Z18:$AD18)))</f>
        <v>0</v>
      </c>
      <c r="E18" s="2">
        <f>ROUND(E17+C18-D18,2)</f>
        <v>0</v>
      </c>
      <c r="F18" s="2">
        <f>ROUND(H17*Debts!$C$3/12,2)</f>
        <v>2.4</v>
      </c>
      <c r="G18" s="2">
        <f>V18+MAX(0,MIN(AA18,$AE18-SUMIF($Z$2:$AD$2,"&lt;"&amp;AA$2,$Z18:$AD18)))</f>
        <v>128.04</v>
      </c>
      <c r="H18" s="2">
        <f>ROUND(H17+F18-G18,2)</f>
        <v>0</v>
      </c>
      <c r="I18" s="2">
        <f>ROUND(K17*Debts!$C$4/12,2)</f>
        <v>35.82</v>
      </c>
      <c r="J18" s="2">
        <f>W18+MAX(0,MIN(AB18,$AE18-SUMIF($Z$2:$AD$2,"&lt;"&amp;AB$2,$Z18:$AD18)))</f>
        <v>621.96</v>
      </c>
      <c r="K18" s="2">
        <f>ROUND(K17+I18-J18,2)</f>
        <v>5642.57</v>
      </c>
      <c r="L18" s="2">
        <f>ROUND(N17*Debts!$C$5/12,2)</f>
        <v>59.82</v>
      </c>
      <c r="M18" s="2">
        <f>X18+MAX(0,MIN(AC18,$AE18-SUMIF($Z$2:$AD$2,"&lt;"&amp;AC$2,$Z18:$AD18)))</f>
        <v>160</v>
      </c>
      <c r="N18" s="2">
        <f>ROUND(N17+L18-M18,2)</f>
        <v>12950.77</v>
      </c>
      <c r="O18" s="2">
        <f>ROUND(Q17*Debts!$C$6/12,2)</f>
        <v>0</v>
      </c>
      <c r="P18" s="2">
        <f>Y18+MAX(0,MIN(AD18,$AE18-SUMIF($Z$2:$AD$2,"&lt;"&amp;AD$2,$Z18:$AD18)))</f>
        <v>40</v>
      </c>
      <c r="Q18" s="2">
        <f>ROUND(Q17+O18-P18,2)</f>
        <v>0</v>
      </c>
      <c r="R18" s="2">
        <f>D18+G18+J18+M18+P18</f>
        <v>950</v>
      </c>
      <c r="S18" s="2">
        <f>C18+F18+I18+L18+O18</f>
        <v>98.03999999999999</v>
      </c>
      <c r="T18" s="2">
        <f>E18+H18+K18+N18+Q18</f>
        <v>18593.34</v>
      </c>
      <c r="U18" s="2">
        <f>MIN(Debts!$D$2,E17+C18)</f>
        <v>0</v>
      </c>
      <c r="V18" s="2">
        <f>MIN(Debts!$D$3,H17+F18)</f>
        <v>105</v>
      </c>
      <c r="W18" s="2">
        <f>MIN(Debts!$D$4,K17+I18)</f>
        <v>285</v>
      </c>
      <c r="X18" s="2">
        <f>MIN(Debts!$D$5,N17+L18)</f>
        <v>160</v>
      </c>
      <c r="Y18" s="2">
        <f>MIN(Debts!$D$6,Q17+O18)</f>
        <v>40</v>
      </c>
      <c r="Z18" s="2">
        <f>E17+C18-U18</f>
        <v>0</v>
      </c>
      <c r="AA18" s="2">
        <f>H17+F18-V18</f>
        <v>23.039999999999992</v>
      </c>
      <c r="AB18" s="2">
        <f>K17+I18-W18</f>
        <v>5979.53</v>
      </c>
      <c r="AC18" s="2">
        <f>N17+L18-X18</f>
        <v>12950.77</v>
      </c>
      <c r="AD18" s="2">
        <f>Q17+O18-Y18</f>
        <v>0</v>
      </c>
      <c r="AE18" s="2">
        <f>MAX(0,Debts!$B$11-SUM(U18:Y18))</f>
        <v>360</v>
      </c>
    </row>
    <row r="19" spans="1:31" x14ac:dyDescent="0.25">
      <c r="A19" s="4">
        <v>17</v>
      </c>
      <c r="B19" s="5">
        <f>DATE(YEAR(Debts!$B$10),MONTH(Debts!$B$10)+A19-1,1)</f>
        <v>46813</v>
      </c>
      <c r="C19" s="2">
        <f>ROUND(E18*Debts!$C$2/12,2)</f>
        <v>0</v>
      </c>
      <c r="D19" s="2">
        <f>U19+MAX(0,MIN(Z19,$AE19-SUMIF($Z$2:$AD$2,"&lt;"&amp;Z$2,$Z19:$AD19)))</f>
        <v>0</v>
      </c>
      <c r="E19" s="2">
        <f>ROUND(E18+C19-D19,2)</f>
        <v>0</v>
      </c>
      <c r="F19" s="2">
        <f>ROUND(H18*Debts!$C$3/12,2)</f>
        <v>0</v>
      </c>
      <c r="G19" s="2">
        <f>V19+MAX(0,MIN(AA19,$AE19-SUMIF($Z$2:$AD$2,"&lt;"&amp;AA$2,$Z19:$AD19)))</f>
        <v>0</v>
      </c>
      <c r="H19" s="2">
        <f>ROUND(H18+F19-G19,2)</f>
        <v>0</v>
      </c>
      <c r="I19" s="2">
        <f>ROUND(K18*Debts!$C$4/12,2)</f>
        <v>32.44</v>
      </c>
      <c r="J19" s="2">
        <f>W19+MAX(0,MIN(AB19,$AE19-SUMIF($Z$2:$AD$2,"&lt;"&amp;AB$2,$Z19:$AD19)))</f>
        <v>790</v>
      </c>
      <c r="K19" s="2">
        <f>ROUND(K18+I19-J19,2)</f>
        <v>4885.01</v>
      </c>
      <c r="L19" s="2">
        <f>ROUND(N18*Debts!$C$5/12,2)</f>
        <v>59.36</v>
      </c>
      <c r="M19" s="2">
        <f>X19+MAX(0,MIN(AC19,$AE19-SUMIF($Z$2:$AD$2,"&lt;"&amp;AC$2,$Z19:$AD19)))</f>
        <v>160</v>
      </c>
      <c r="N19" s="2">
        <f>ROUND(N18+L19-M19,2)</f>
        <v>12850.13</v>
      </c>
      <c r="O19" s="2">
        <f>ROUND(Q18*Debts!$C$6/12,2)</f>
        <v>0</v>
      </c>
      <c r="P19" s="2">
        <f>Y19+MAX(0,MIN(AD19,$AE19-SUMIF($Z$2:$AD$2,"&lt;"&amp;AD$2,$Z19:$AD19)))</f>
        <v>0</v>
      </c>
      <c r="Q19" s="2">
        <f>ROUND(Q18+O19-P19,2)</f>
        <v>0</v>
      </c>
      <c r="R19" s="2">
        <f>D19+G19+J19+M19+P19</f>
        <v>950</v>
      </c>
      <c r="S19" s="2">
        <f>C19+F19+I19+L19+O19</f>
        <v>91.8</v>
      </c>
      <c r="T19" s="2">
        <f>E19+H19+K19+N19+Q19</f>
        <v>17735.14</v>
      </c>
      <c r="U19" s="2">
        <f>MIN(Debts!$D$2,E18+C19)</f>
        <v>0</v>
      </c>
      <c r="V19" s="2">
        <f>MIN(Debts!$D$3,H18+F19)</f>
        <v>0</v>
      </c>
      <c r="W19" s="2">
        <f>MIN(Debts!$D$4,K18+I19)</f>
        <v>285</v>
      </c>
      <c r="X19" s="2">
        <f>MIN(Debts!$D$5,N18+L19)</f>
        <v>160</v>
      </c>
      <c r="Y19" s="2">
        <f>MIN(Debts!$D$6,Q18+O19)</f>
        <v>0</v>
      </c>
      <c r="Z19" s="2">
        <f>E18+C19-U19</f>
        <v>0</v>
      </c>
      <c r="AA19" s="2">
        <f>H18+F19-V19</f>
        <v>0</v>
      </c>
      <c r="AB19" s="2">
        <f>K18+I19-W19</f>
        <v>5390.009999999999</v>
      </c>
      <c r="AC19" s="2">
        <f>N18+L19-X19</f>
        <v>12850.130000000001</v>
      </c>
      <c r="AD19" s="2">
        <f>Q18+O19-Y19</f>
        <v>0</v>
      </c>
      <c r="AE19" s="2">
        <f>MAX(0,Debts!$B$11-SUM(U19:Y19))</f>
        <v>505</v>
      </c>
    </row>
    <row r="20" spans="1:31" x14ac:dyDescent="0.25">
      <c r="A20" s="4">
        <v>18</v>
      </c>
      <c r="B20" s="5">
        <f>DATE(YEAR(Debts!$B$10),MONTH(Debts!$B$10)+A20-1,1)</f>
        <v>46844</v>
      </c>
      <c r="C20" s="2">
        <f>ROUND(E19*Debts!$C$2/12,2)</f>
        <v>0</v>
      </c>
      <c r="D20" s="2">
        <f>U20+MAX(0,MIN(Z20,$AE20-SUMIF($Z$2:$AD$2,"&lt;"&amp;Z$2,$Z20:$AD20)))</f>
        <v>0</v>
      </c>
      <c r="E20" s="2">
        <f>ROUND(E19+C20-D20,2)</f>
        <v>0</v>
      </c>
      <c r="F20" s="2">
        <f>ROUND(H19*Debts!$C$3/12,2)</f>
        <v>0</v>
      </c>
      <c r="G20" s="2">
        <f>V20+MAX(0,MIN(AA20,$AE20-SUMIF($Z$2:$AD$2,"&lt;"&amp;AA$2,$Z20:$AD20)))</f>
        <v>0</v>
      </c>
      <c r="H20" s="2">
        <f>ROUND(H19+F20-G20,2)</f>
        <v>0</v>
      </c>
      <c r="I20" s="2">
        <f>ROUND(K19*Debts!$C$4/12,2)</f>
        <v>28.09</v>
      </c>
      <c r="J20" s="2">
        <f>W20+MAX(0,MIN(AB20,$AE20-SUMIF($Z$2:$AD$2,"&lt;"&amp;AB$2,$Z20:$AD20)))</f>
        <v>790</v>
      </c>
      <c r="K20" s="2">
        <f>ROUND(K19+I20-J20,2)</f>
        <v>4123.1</v>
      </c>
      <c r="L20" s="2">
        <f>ROUND(N19*Debts!$C$5/12,2)</f>
        <v>58.9</v>
      </c>
      <c r="M20" s="2">
        <f>X20+MAX(0,MIN(AC20,$AE20-SUMIF($Z$2:$AD$2,"&lt;"&amp;AC$2,$Z20:$AD20)))</f>
        <v>160</v>
      </c>
      <c r="N20" s="2">
        <f>ROUND(N19+L20-M20,2)</f>
        <v>12749.03</v>
      </c>
      <c r="O20" s="2">
        <f>ROUND(Q19*Debts!$C$6/12,2)</f>
        <v>0</v>
      </c>
      <c r="P20" s="2">
        <f>Y20+MAX(0,MIN(AD20,$AE20-SUMIF($Z$2:$AD$2,"&lt;"&amp;AD$2,$Z20:$AD20)))</f>
        <v>0</v>
      </c>
      <c r="Q20" s="2">
        <f>ROUND(Q19+O20-P20,2)</f>
        <v>0</v>
      </c>
      <c r="R20" s="2">
        <f>D20+G20+J20+M20+P20</f>
        <v>950</v>
      </c>
      <c r="S20" s="2">
        <f>C20+F20+I20+L20+O20</f>
        <v>86.99</v>
      </c>
      <c r="T20" s="2">
        <f>E20+H20+K20+N20+Q20</f>
        <v>16872.13</v>
      </c>
      <c r="U20" s="2">
        <f>MIN(Debts!$D$2,E19+C20)</f>
        <v>0</v>
      </c>
      <c r="V20" s="2">
        <f>MIN(Debts!$D$3,H19+F20)</f>
        <v>0</v>
      </c>
      <c r="W20" s="2">
        <f>MIN(Debts!$D$4,K19+I20)</f>
        <v>285</v>
      </c>
      <c r="X20" s="2">
        <f>MIN(Debts!$D$5,N19+L20)</f>
        <v>160</v>
      </c>
      <c r="Y20" s="2">
        <f>MIN(Debts!$D$6,Q19+O20)</f>
        <v>0</v>
      </c>
      <c r="Z20" s="2">
        <f>E19+C20-U20</f>
        <v>0</v>
      </c>
      <c r="AA20" s="2">
        <f>H19+F20-V20</f>
        <v>0</v>
      </c>
      <c r="AB20" s="2">
        <f>K19+I20-W20</f>
        <v>4628.1</v>
      </c>
      <c r="AC20" s="2">
        <f>N19+L20-X20</f>
        <v>12749.029999999999</v>
      </c>
      <c r="AD20" s="2">
        <f>Q19+O20-Y20</f>
        <v>0</v>
      </c>
      <c r="AE20" s="2">
        <f>MAX(0,Debts!$B$11-SUM(U20:Y20))</f>
        <v>505</v>
      </c>
    </row>
    <row r="21" spans="1:31" x14ac:dyDescent="0.25">
      <c r="A21" s="4">
        <v>19</v>
      </c>
      <c r="B21" s="5">
        <f>DATE(YEAR(Debts!$B$10),MONTH(Debts!$B$10)+A21-1,1)</f>
        <v>46874</v>
      </c>
      <c r="C21" s="2">
        <f>ROUND(E20*Debts!$C$2/12,2)</f>
        <v>0</v>
      </c>
      <c r="D21" s="2">
        <f>U21+MAX(0,MIN(Z21,$AE21-SUMIF($Z$2:$AD$2,"&lt;"&amp;Z$2,$Z21:$AD21)))</f>
        <v>0</v>
      </c>
      <c r="E21" s="2">
        <f>ROUND(E20+C21-D21,2)</f>
        <v>0</v>
      </c>
      <c r="F21" s="2">
        <f>ROUND(H20*Debts!$C$3/12,2)</f>
        <v>0</v>
      </c>
      <c r="G21" s="2">
        <f>V21+MAX(0,MIN(AA21,$AE21-SUMIF($Z$2:$AD$2,"&lt;"&amp;AA$2,$Z21:$AD21)))</f>
        <v>0</v>
      </c>
      <c r="H21" s="2">
        <f>ROUND(H20+F21-G21,2)</f>
        <v>0</v>
      </c>
      <c r="I21" s="2">
        <f>ROUND(K20*Debts!$C$4/12,2)</f>
        <v>23.71</v>
      </c>
      <c r="J21" s="2">
        <f>W21+MAX(0,MIN(AB21,$AE21-SUMIF($Z$2:$AD$2,"&lt;"&amp;AB$2,$Z21:$AD21)))</f>
        <v>790</v>
      </c>
      <c r="K21" s="2">
        <f>ROUND(K20+I21-J21,2)</f>
        <v>3356.81</v>
      </c>
      <c r="L21" s="2">
        <f>ROUND(N20*Debts!$C$5/12,2)</f>
        <v>58.43</v>
      </c>
      <c r="M21" s="2">
        <f>X21+MAX(0,MIN(AC21,$AE21-SUMIF($Z$2:$AD$2,"&lt;"&amp;AC$2,$Z21:$AD21)))</f>
        <v>160</v>
      </c>
      <c r="N21" s="2">
        <f>ROUND(N20+L21-M21,2)</f>
        <v>12647.46</v>
      </c>
      <c r="O21" s="2">
        <f>ROUND(Q20*Debts!$C$6/12,2)</f>
        <v>0</v>
      </c>
      <c r="P21" s="2">
        <f>Y21+MAX(0,MIN(AD21,$AE21-SUMIF($Z$2:$AD$2,"&lt;"&amp;AD$2,$Z21:$AD21)))</f>
        <v>0</v>
      </c>
      <c r="Q21" s="2">
        <f>ROUND(Q20+O21-P21,2)</f>
        <v>0</v>
      </c>
      <c r="R21" s="2">
        <f>D21+G21+J21+M21+P21</f>
        <v>950</v>
      </c>
      <c r="S21" s="2">
        <f>C21+F21+I21+L21+O21</f>
        <v>82.14</v>
      </c>
      <c r="T21" s="2">
        <f>E21+H21+K21+N21+Q21</f>
        <v>16004.269999999999</v>
      </c>
      <c r="U21" s="2">
        <f>MIN(Debts!$D$2,E20+C21)</f>
        <v>0</v>
      </c>
      <c r="V21" s="2">
        <f>MIN(Debts!$D$3,H20+F21)</f>
        <v>0</v>
      </c>
      <c r="W21" s="2">
        <f>MIN(Debts!$D$4,K20+I21)</f>
        <v>285</v>
      </c>
      <c r="X21" s="2">
        <f>MIN(Debts!$D$5,N20+L21)</f>
        <v>160</v>
      </c>
      <c r="Y21" s="2">
        <f>MIN(Debts!$D$6,Q20+O21)</f>
        <v>0</v>
      </c>
      <c r="Z21" s="2">
        <f>E20+C21-U21</f>
        <v>0</v>
      </c>
      <c r="AA21" s="2">
        <f>H20+F21-V21</f>
        <v>0</v>
      </c>
      <c r="AB21" s="2">
        <f>K20+I21-W21</f>
        <v>3861.8100000000004</v>
      </c>
      <c r="AC21" s="2">
        <f>N20+L21-X21</f>
        <v>12647.460000000001</v>
      </c>
      <c r="AD21" s="2">
        <f>Q20+O21-Y21</f>
        <v>0</v>
      </c>
      <c r="AE21" s="2">
        <f>MAX(0,Debts!$B$11-SUM(U21:Y21))</f>
        <v>505</v>
      </c>
    </row>
    <row r="22" spans="1:31" x14ac:dyDescent="0.25">
      <c r="A22" s="4">
        <v>20</v>
      </c>
      <c r="B22" s="5">
        <f>DATE(YEAR(Debts!$B$10),MONTH(Debts!$B$10)+A22-1,1)</f>
        <v>46905</v>
      </c>
      <c r="C22" s="2">
        <f>ROUND(E21*Debts!$C$2/12,2)</f>
        <v>0</v>
      </c>
      <c r="D22" s="2">
        <f>U22+MAX(0,MIN(Z22,$AE22-SUMIF($Z$2:$AD$2,"&lt;"&amp;Z$2,$Z22:$AD22)))</f>
        <v>0</v>
      </c>
      <c r="E22" s="2">
        <f>ROUND(E21+C22-D22,2)</f>
        <v>0</v>
      </c>
      <c r="F22" s="2">
        <f>ROUND(H21*Debts!$C$3/12,2)</f>
        <v>0</v>
      </c>
      <c r="G22" s="2">
        <f>V22+MAX(0,MIN(AA22,$AE22-SUMIF($Z$2:$AD$2,"&lt;"&amp;AA$2,$Z22:$AD22)))</f>
        <v>0</v>
      </c>
      <c r="H22" s="2">
        <f>ROUND(H21+F22-G22,2)</f>
        <v>0</v>
      </c>
      <c r="I22" s="2">
        <f>ROUND(K21*Debts!$C$4/12,2)</f>
        <v>19.3</v>
      </c>
      <c r="J22" s="2">
        <f>W22+MAX(0,MIN(AB22,$AE22-SUMIF($Z$2:$AD$2,"&lt;"&amp;AB$2,$Z22:$AD22)))</f>
        <v>790</v>
      </c>
      <c r="K22" s="2">
        <f>ROUND(K21+I22-J22,2)</f>
        <v>2586.11</v>
      </c>
      <c r="L22" s="2">
        <f>ROUND(N21*Debts!$C$5/12,2)</f>
        <v>57.97</v>
      </c>
      <c r="M22" s="2">
        <f>X22+MAX(0,MIN(AC22,$AE22-SUMIF($Z$2:$AD$2,"&lt;"&amp;AC$2,$Z22:$AD22)))</f>
        <v>160</v>
      </c>
      <c r="N22" s="2">
        <f>ROUND(N21+L22-M22,2)</f>
        <v>12545.43</v>
      </c>
      <c r="O22" s="2">
        <f>ROUND(Q21*Debts!$C$6/12,2)</f>
        <v>0</v>
      </c>
      <c r="P22" s="2">
        <f>Y22+MAX(0,MIN(AD22,$AE22-SUMIF($Z$2:$AD$2,"&lt;"&amp;AD$2,$Z22:$AD22)))</f>
        <v>0</v>
      </c>
      <c r="Q22" s="2">
        <f>ROUND(Q21+O22-P22,2)</f>
        <v>0</v>
      </c>
      <c r="R22" s="2">
        <f>D22+G22+J22+M22+P22</f>
        <v>950</v>
      </c>
      <c r="S22" s="2">
        <f>C22+F22+I22+L22+O22</f>
        <v>77.27</v>
      </c>
      <c r="T22" s="2">
        <f>E22+H22+K22+N22+Q22</f>
        <v>15131.54</v>
      </c>
      <c r="U22" s="2">
        <f>MIN(Debts!$D$2,E21+C22)</f>
        <v>0</v>
      </c>
      <c r="V22" s="2">
        <f>MIN(Debts!$D$3,H21+F22)</f>
        <v>0</v>
      </c>
      <c r="W22" s="2">
        <f>MIN(Debts!$D$4,K21+I22)</f>
        <v>285</v>
      </c>
      <c r="X22" s="2">
        <f>MIN(Debts!$D$5,N21+L22)</f>
        <v>160</v>
      </c>
      <c r="Y22" s="2">
        <f>MIN(Debts!$D$6,Q21+O22)</f>
        <v>0</v>
      </c>
      <c r="Z22" s="2">
        <f>E21+C22-U22</f>
        <v>0</v>
      </c>
      <c r="AA22" s="2">
        <f>H21+F22-V22</f>
        <v>0</v>
      </c>
      <c r="AB22" s="2">
        <f>K21+I22-W22</f>
        <v>3091.11</v>
      </c>
      <c r="AC22" s="2">
        <f>N21+L22-X22</f>
        <v>12545.429999999998</v>
      </c>
      <c r="AD22" s="2">
        <f>Q21+O22-Y22</f>
        <v>0</v>
      </c>
      <c r="AE22" s="2">
        <f>MAX(0,Debts!$B$11-SUM(U22:Y22))</f>
        <v>505</v>
      </c>
    </row>
    <row r="23" spans="1:31" x14ac:dyDescent="0.25">
      <c r="A23" s="4">
        <v>21</v>
      </c>
      <c r="B23" s="5">
        <f>DATE(YEAR(Debts!$B$10),MONTH(Debts!$B$10)+A23-1,1)</f>
        <v>46935</v>
      </c>
      <c r="C23" s="2">
        <f>ROUND(E22*Debts!$C$2/12,2)</f>
        <v>0</v>
      </c>
      <c r="D23" s="2">
        <f>U23+MAX(0,MIN(Z23,$AE23-SUMIF($Z$2:$AD$2,"&lt;"&amp;Z$2,$Z23:$AD23)))</f>
        <v>0</v>
      </c>
      <c r="E23" s="2">
        <f>ROUND(E22+C23-D23,2)</f>
        <v>0</v>
      </c>
      <c r="F23" s="2">
        <f>ROUND(H22*Debts!$C$3/12,2)</f>
        <v>0</v>
      </c>
      <c r="G23" s="2">
        <f>V23+MAX(0,MIN(AA23,$AE23-SUMIF($Z$2:$AD$2,"&lt;"&amp;AA$2,$Z23:$AD23)))</f>
        <v>0</v>
      </c>
      <c r="H23" s="2">
        <f>ROUND(H22+F23-G23,2)</f>
        <v>0</v>
      </c>
      <c r="I23" s="2">
        <f>ROUND(K22*Debts!$C$4/12,2)</f>
        <v>14.87</v>
      </c>
      <c r="J23" s="2">
        <f>W23+MAX(0,MIN(AB23,$AE23-SUMIF($Z$2:$AD$2,"&lt;"&amp;AB$2,$Z23:$AD23)))</f>
        <v>790</v>
      </c>
      <c r="K23" s="2">
        <f>ROUND(K22+I23-J23,2)</f>
        <v>1810.98</v>
      </c>
      <c r="L23" s="2">
        <f>ROUND(N22*Debts!$C$5/12,2)</f>
        <v>57.5</v>
      </c>
      <c r="M23" s="2">
        <f>X23+MAX(0,MIN(AC23,$AE23-SUMIF($Z$2:$AD$2,"&lt;"&amp;AC$2,$Z23:$AD23)))</f>
        <v>160</v>
      </c>
      <c r="N23" s="2">
        <f>ROUND(N22+L23-M23,2)</f>
        <v>12442.93</v>
      </c>
      <c r="O23" s="2">
        <f>ROUND(Q22*Debts!$C$6/12,2)</f>
        <v>0</v>
      </c>
      <c r="P23" s="2">
        <f>Y23+MAX(0,MIN(AD23,$AE23-SUMIF($Z$2:$AD$2,"&lt;"&amp;AD$2,$Z23:$AD23)))</f>
        <v>0</v>
      </c>
      <c r="Q23" s="2">
        <f>ROUND(Q22+O23-P23,2)</f>
        <v>0</v>
      </c>
      <c r="R23" s="2">
        <f>D23+G23+J23+M23+P23</f>
        <v>950</v>
      </c>
      <c r="S23" s="2">
        <f>C23+F23+I23+L23+O23</f>
        <v>72.37</v>
      </c>
      <c r="T23" s="2">
        <f>E23+H23+K23+N23+Q23</f>
        <v>14253.91</v>
      </c>
      <c r="U23" s="2">
        <f>MIN(Debts!$D$2,E22+C23)</f>
        <v>0</v>
      </c>
      <c r="V23" s="2">
        <f>MIN(Debts!$D$3,H22+F23)</f>
        <v>0</v>
      </c>
      <c r="W23" s="2">
        <f>MIN(Debts!$D$4,K22+I23)</f>
        <v>285</v>
      </c>
      <c r="X23" s="2">
        <f>MIN(Debts!$D$5,N22+L23)</f>
        <v>160</v>
      </c>
      <c r="Y23" s="2">
        <f>MIN(Debts!$D$6,Q22+O23)</f>
        <v>0</v>
      </c>
      <c r="Z23" s="2">
        <f>E22+C23-U23</f>
        <v>0</v>
      </c>
      <c r="AA23" s="2">
        <f>H22+F23-V23</f>
        <v>0</v>
      </c>
      <c r="AB23" s="2">
        <f>K22+I23-W23</f>
        <v>2315.98</v>
      </c>
      <c r="AC23" s="2">
        <f>N22+L23-X23</f>
        <v>12442.93</v>
      </c>
      <c r="AD23" s="2">
        <f>Q22+O23-Y23</f>
        <v>0</v>
      </c>
      <c r="AE23" s="2">
        <f>MAX(0,Debts!$B$11-SUM(U23:Y23))</f>
        <v>505</v>
      </c>
    </row>
    <row r="24" spans="1:31" x14ac:dyDescent="0.25">
      <c r="A24" s="4">
        <v>22</v>
      </c>
      <c r="B24" s="5">
        <f>DATE(YEAR(Debts!$B$10),MONTH(Debts!$B$10)+A24-1,1)</f>
        <v>46966</v>
      </c>
      <c r="C24" s="2">
        <f>ROUND(E23*Debts!$C$2/12,2)</f>
        <v>0</v>
      </c>
      <c r="D24" s="2">
        <f>U24+MAX(0,MIN(Z24,$AE24-SUMIF($Z$2:$AD$2,"&lt;"&amp;Z$2,$Z24:$AD24)))</f>
        <v>0</v>
      </c>
      <c r="E24" s="2">
        <f>ROUND(E23+C24-D24,2)</f>
        <v>0</v>
      </c>
      <c r="F24" s="2">
        <f>ROUND(H23*Debts!$C$3/12,2)</f>
        <v>0</v>
      </c>
      <c r="G24" s="2">
        <f>V24+MAX(0,MIN(AA24,$AE24-SUMIF($Z$2:$AD$2,"&lt;"&amp;AA$2,$Z24:$AD24)))</f>
        <v>0</v>
      </c>
      <c r="H24" s="2">
        <f>ROUND(H23+F24-G24,2)</f>
        <v>0</v>
      </c>
      <c r="I24" s="2">
        <f>ROUND(K23*Debts!$C$4/12,2)</f>
        <v>10.41</v>
      </c>
      <c r="J24" s="2">
        <f>W24+MAX(0,MIN(AB24,$AE24-SUMIF($Z$2:$AD$2,"&lt;"&amp;AB$2,$Z24:$AD24)))</f>
        <v>790</v>
      </c>
      <c r="K24" s="2">
        <f>ROUND(K23+I24-J24,2)</f>
        <v>1031.39</v>
      </c>
      <c r="L24" s="2">
        <f>ROUND(N23*Debts!$C$5/12,2)</f>
        <v>57.03</v>
      </c>
      <c r="M24" s="2">
        <f>X24+MAX(0,MIN(AC24,$AE24-SUMIF($Z$2:$AD$2,"&lt;"&amp;AC$2,$Z24:$AD24)))</f>
        <v>160</v>
      </c>
      <c r="N24" s="2">
        <f>ROUND(N23+L24-M24,2)</f>
        <v>12339.96</v>
      </c>
      <c r="O24" s="2">
        <f>ROUND(Q23*Debts!$C$6/12,2)</f>
        <v>0</v>
      </c>
      <c r="P24" s="2">
        <f>Y24+MAX(0,MIN(AD24,$AE24-SUMIF($Z$2:$AD$2,"&lt;"&amp;AD$2,$Z24:$AD24)))</f>
        <v>0</v>
      </c>
      <c r="Q24" s="2">
        <f>ROUND(Q23+O24-P24,2)</f>
        <v>0</v>
      </c>
      <c r="R24" s="2">
        <f>D24+G24+J24+M24+P24</f>
        <v>950</v>
      </c>
      <c r="S24" s="2">
        <f>C24+F24+I24+L24+O24</f>
        <v>67.44</v>
      </c>
      <c r="T24" s="2">
        <f>E24+H24+K24+N24+Q24</f>
        <v>13371.349999999999</v>
      </c>
      <c r="U24" s="2">
        <f>MIN(Debts!$D$2,E23+C24)</f>
        <v>0</v>
      </c>
      <c r="V24" s="2">
        <f>MIN(Debts!$D$3,H23+F24)</f>
        <v>0</v>
      </c>
      <c r="W24" s="2">
        <f>MIN(Debts!$D$4,K23+I24)</f>
        <v>285</v>
      </c>
      <c r="X24" s="2">
        <f>MIN(Debts!$D$5,N23+L24)</f>
        <v>160</v>
      </c>
      <c r="Y24" s="2">
        <f>MIN(Debts!$D$6,Q23+O24)</f>
        <v>0</v>
      </c>
      <c r="Z24" s="2">
        <f>E23+C24-U24</f>
        <v>0</v>
      </c>
      <c r="AA24" s="2">
        <f>H23+F24-V24</f>
        <v>0</v>
      </c>
      <c r="AB24" s="2">
        <f>K23+I24-W24</f>
        <v>1536.39</v>
      </c>
      <c r="AC24" s="2">
        <f>N23+L24-X24</f>
        <v>12339.960000000001</v>
      </c>
      <c r="AD24" s="2">
        <f>Q23+O24-Y24</f>
        <v>0</v>
      </c>
      <c r="AE24" s="2">
        <f>MAX(0,Debts!$B$11-SUM(U24:Y24))</f>
        <v>505</v>
      </c>
    </row>
    <row r="25" spans="1:31" x14ac:dyDescent="0.25">
      <c r="A25" s="4">
        <v>23</v>
      </c>
      <c r="B25" s="5">
        <f>DATE(YEAR(Debts!$B$10),MONTH(Debts!$B$10)+A25-1,1)</f>
        <v>46997</v>
      </c>
      <c r="C25" s="2">
        <f>ROUND(E24*Debts!$C$2/12,2)</f>
        <v>0</v>
      </c>
      <c r="D25" s="2">
        <f>U25+MAX(0,MIN(Z25,$AE25-SUMIF($Z$2:$AD$2,"&lt;"&amp;Z$2,$Z25:$AD25)))</f>
        <v>0</v>
      </c>
      <c r="E25" s="2">
        <f>ROUND(E24+C25-D25,2)</f>
        <v>0</v>
      </c>
      <c r="F25" s="2">
        <f>ROUND(H24*Debts!$C$3/12,2)</f>
        <v>0</v>
      </c>
      <c r="G25" s="2">
        <f>V25+MAX(0,MIN(AA25,$AE25-SUMIF($Z$2:$AD$2,"&lt;"&amp;AA$2,$Z25:$AD25)))</f>
        <v>0</v>
      </c>
      <c r="H25" s="2">
        <f>ROUND(H24+F25-G25,2)</f>
        <v>0</v>
      </c>
      <c r="I25" s="2">
        <f>ROUND(K24*Debts!$C$4/12,2)</f>
        <v>5.93</v>
      </c>
      <c r="J25" s="2">
        <f>W25+MAX(0,MIN(AB25,$AE25-SUMIF($Z$2:$AD$2,"&lt;"&amp;AB$2,$Z25:$AD25)))</f>
        <v>790</v>
      </c>
      <c r="K25" s="2">
        <f>ROUND(K24+I25-J25,2)</f>
        <v>247.32</v>
      </c>
      <c r="L25" s="2">
        <f>ROUND(N24*Debts!$C$5/12,2)</f>
        <v>56.56</v>
      </c>
      <c r="M25" s="2">
        <f>X25+MAX(0,MIN(AC25,$AE25-SUMIF($Z$2:$AD$2,"&lt;"&amp;AC$2,$Z25:$AD25)))</f>
        <v>160</v>
      </c>
      <c r="N25" s="2">
        <f>ROUND(N24+L25-M25,2)</f>
        <v>12236.52</v>
      </c>
      <c r="O25" s="2">
        <f>ROUND(Q24*Debts!$C$6/12,2)</f>
        <v>0</v>
      </c>
      <c r="P25" s="2">
        <f>Y25+MAX(0,MIN(AD25,$AE25-SUMIF($Z$2:$AD$2,"&lt;"&amp;AD$2,$Z25:$AD25)))</f>
        <v>0</v>
      </c>
      <c r="Q25" s="2">
        <f>ROUND(Q24+O25-P25,2)</f>
        <v>0</v>
      </c>
      <c r="R25" s="2">
        <f>D25+G25+J25+M25+P25</f>
        <v>950</v>
      </c>
      <c r="S25" s="2">
        <f>C25+F25+I25+L25+O25</f>
        <v>62.49</v>
      </c>
      <c r="T25" s="2">
        <f>E25+H25+K25+N25+Q25</f>
        <v>12483.84</v>
      </c>
      <c r="U25" s="2">
        <f>MIN(Debts!$D$2,E24+C25)</f>
        <v>0</v>
      </c>
      <c r="V25" s="2">
        <f>MIN(Debts!$D$3,H24+F25)</f>
        <v>0</v>
      </c>
      <c r="W25" s="2">
        <f>MIN(Debts!$D$4,K24+I25)</f>
        <v>285</v>
      </c>
      <c r="X25" s="2">
        <f>MIN(Debts!$D$5,N24+L25)</f>
        <v>160</v>
      </c>
      <c r="Y25" s="2">
        <f>MIN(Debts!$D$6,Q24+O25)</f>
        <v>0</v>
      </c>
      <c r="Z25" s="2">
        <f>E24+C25-U25</f>
        <v>0</v>
      </c>
      <c r="AA25" s="2">
        <f>H24+F25-V25</f>
        <v>0</v>
      </c>
      <c r="AB25" s="2">
        <f>K24+I25-W25</f>
        <v>752.3200000000002</v>
      </c>
      <c r="AC25" s="2">
        <f>N24+L25-X25</f>
        <v>12236.519999999999</v>
      </c>
      <c r="AD25" s="2">
        <f>Q24+O25-Y25</f>
        <v>0</v>
      </c>
      <c r="AE25" s="2">
        <f>MAX(0,Debts!$B$11-SUM(U25:Y25))</f>
        <v>505</v>
      </c>
    </row>
    <row r="26" spans="1:31" x14ac:dyDescent="0.25">
      <c r="A26" s="4">
        <v>24</v>
      </c>
      <c r="B26" s="5">
        <f>DATE(YEAR(Debts!$B$10),MONTH(Debts!$B$10)+A26-1,1)</f>
        <v>47027</v>
      </c>
      <c r="C26" s="2">
        <f>ROUND(E25*Debts!$C$2/12,2)</f>
        <v>0</v>
      </c>
      <c r="D26" s="2">
        <f>U26+MAX(0,MIN(Z26,$AE26-SUMIF($Z$2:$AD$2,"&lt;"&amp;Z$2,$Z26:$AD26)))</f>
        <v>0</v>
      </c>
      <c r="E26" s="2">
        <f>ROUND(E25+C26-D26,2)</f>
        <v>0</v>
      </c>
      <c r="F26" s="2">
        <f>ROUND(H25*Debts!$C$3/12,2)</f>
        <v>0</v>
      </c>
      <c r="G26" s="2">
        <f>V26+MAX(0,MIN(AA26,$AE26-SUMIF($Z$2:$AD$2,"&lt;"&amp;AA$2,$Z26:$AD26)))</f>
        <v>0</v>
      </c>
      <c r="H26" s="2">
        <f>ROUND(H25+F26-G26,2)</f>
        <v>0</v>
      </c>
      <c r="I26" s="2">
        <f>ROUND(K25*Debts!$C$4/12,2)</f>
        <v>1.42</v>
      </c>
      <c r="J26" s="2">
        <f>W26+MAX(0,MIN(AB26,$AE26-SUMIF($Z$2:$AD$2,"&lt;"&amp;AB$2,$Z26:$AD26)))</f>
        <v>248.73999999999998</v>
      </c>
      <c r="K26" s="2">
        <f>ROUND(K25+I26-J26,2)</f>
        <v>0</v>
      </c>
      <c r="L26" s="2">
        <f>ROUND(N25*Debts!$C$5/12,2)</f>
        <v>56.08</v>
      </c>
      <c r="M26" s="2">
        <f>X26+MAX(0,MIN(AC26,$AE26-SUMIF($Z$2:$AD$2,"&lt;"&amp;AC$2,$Z26:$AD26)))</f>
        <v>701.26</v>
      </c>
      <c r="N26" s="2">
        <f>ROUND(N25+L26-M26,2)</f>
        <v>11591.34</v>
      </c>
      <c r="O26" s="2">
        <f>ROUND(Q25*Debts!$C$6/12,2)</f>
        <v>0</v>
      </c>
      <c r="P26" s="2">
        <f>Y26+MAX(0,MIN(AD26,$AE26-SUMIF($Z$2:$AD$2,"&lt;"&amp;AD$2,$Z26:$AD26)))</f>
        <v>0</v>
      </c>
      <c r="Q26" s="2">
        <f>ROUND(Q25+O26-P26,2)</f>
        <v>0</v>
      </c>
      <c r="R26" s="2">
        <f>D26+G26+J26+M26+P26</f>
        <v>950</v>
      </c>
      <c r="S26" s="2">
        <f>C26+F26+I26+L26+O26</f>
        <v>57.5</v>
      </c>
      <c r="T26" s="2">
        <f>E26+H26+K26+N26+Q26</f>
        <v>11591.34</v>
      </c>
      <c r="U26" s="2">
        <f>MIN(Debts!$D$2,E25+C26)</f>
        <v>0</v>
      </c>
      <c r="V26" s="2">
        <f>MIN(Debts!$D$3,H25+F26)</f>
        <v>0</v>
      </c>
      <c r="W26" s="2">
        <f>MIN(Debts!$D$4,K25+I26)</f>
        <v>248.73999999999998</v>
      </c>
      <c r="X26" s="2">
        <f>MIN(Debts!$D$5,N25+L26)</f>
        <v>160</v>
      </c>
      <c r="Y26" s="2">
        <f>MIN(Debts!$D$6,Q25+O26)</f>
        <v>0</v>
      </c>
      <c r="Z26" s="2">
        <f>E25+C26-U26</f>
        <v>0</v>
      </c>
      <c r="AA26" s="2">
        <f>H25+F26-V26</f>
        <v>0</v>
      </c>
      <c r="AB26" s="2">
        <f>K25+I26-W26</f>
        <v>0</v>
      </c>
      <c r="AC26" s="2">
        <f>N25+L26-X26</f>
        <v>12132.6</v>
      </c>
      <c r="AD26" s="2">
        <f>Q25+O26-Y26</f>
        <v>0</v>
      </c>
      <c r="AE26" s="2">
        <f>MAX(0,Debts!$B$11-SUM(U26:Y26))</f>
        <v>541.26</v>
      </c>
    </row>
    <row r="27" spans="1:31" x14ac:dyDescent="0.25">
      <c r="A27" s="4">
        <v>25</v>
      </c>
      <c r="B27" s="5">
        <f>DATE(YEAR(Debts!$B$10),MONTH(Debts!$B$10)+A27-1,1)</f>
        <v>47058</v>
      </c>
      <c r="C27" s="2">
        <f>ROUND(E26*Debts!$C$2/12,2)</f>
        <v>0</v>
      </c>
      <c r="D27" s="2">
        <f>U27+MAX(0,MIN(Z27,$AE27-SUMIF($Z$2:$AD$2,"&lt;"&amp;Z$2,$Z27:$AD27)))</f>
        <v>0</v>
      </c>
      <c r="E27" s="2">
        <f>ROUND(E26+C27-D27,2)</f>
        <v>0</v>
      </c>
      <c r="F27" s="2">
        <f>ROUND(H26*Debts!$C$3/12,2)</f>
        <v>0</v>
      </c>
      <c r="G27" s="2">
        <f>V27+MAX(0,MIN(AA27,$AE27-SUMIF($Z$2:$AD$2,"&lt;"&amp;AA$2,$Z27:$AD27)))</f>
        <v>0</v>
      </c>
      <c r="H27" s="2">
        <f>ROUND(H26+F27-G27,2)</f>
        <v>0</v>
      </c>
      <c r="I27" s="2">
        <f>ROUND(K26*Debts!$C$4/12,2)</f>
        <v>0</v>
      </c>
      <c r="J27" s="2">
        <f>W27+MAX(0,MIN(AB27,$AE27-SUMIF($Z$2:$AD$2,"&lt;"&amp;AB$2,$Z27:$AD27)))</f>
        <v>0</v>
      </c>
      <c r="K27" s="2">
        <f>ROUND(K26+I27-J27,2)</f>
        <v>0</v>
      </c>
      <c r="L27" s="2">
        <f>ROUND(N26*Debts!$C$5/12,2)</f>
        <v>53.13</v>
      </c>
      <c r="M27" s="2">
        <f>X27+MAX(0,MIN(AC27,$AE27-SUMIF($Z$2:$AD$2,"&lt;"&amp;AC$2,$Z27:$AD27)))</f>
        <v>950</v>
      </c>
      <c r="N27" s="2">
        <f>ROUND(N26+L27-M27,2)</f>
        <v>10694.47</v>
      </c>
      <c r="O27" s="2">
        <f>ROUND(Q26*Debts!$C$6/12,2)</f>
        <v>0</v>
      </c>
      <c r="P27" s="2">
        <f>Y27+MAX(0,MIN(AD27,$AE27-SUMIF($Z$2:$AD$2,"&lt;"&amp;AD$2,$Z27:$AD27)))</f>
        <v>0</v>
      </c>
      <c r="Q27" s="2">
        <f>ROUND(Q26+O27-P27,2)</f>
        <v>0</v>
      </c>
      <c r="R27" s="2">
        <f>D27+G27+J27+M27+P27</f>
        <v>950</v>
      </c>
      <c r="S27" s="2">
        <f>C27+F27+I27+L27+O27</f>
        <v>53.13</v>
      </c>
      <c r="T27" s="2">
        <f>E27+H27+K27+N27+Q27</f>
        <v>10694.47</v>
      </c>
      <c r="U27" s="2">
        <f>MIN(Debts!$D$2,E26+C27)</f>
        <v>0</v>
      </c>
      <c r="V27" s="2">
        <f>MIN(Debts!$D$3,H26+F27)</f>
        <v>0</v>
      </c>
      <c r="W27" s="2">
        <f>MIN(Debts!$D$4,K26+I27)</f>
        <v>0</v>
      </c>
      <c r="X27" s="2">
        <f>MIN(Debts!$D$5,N26+L27)</f>
        <v>160</v>
      </c>
      <c r="Y27" s="2">
        <f>MIN(Debts!$D$6,Q26+O27)</f>
        <v>0</v>
      </c>
      <c r="Z27" s="2">
        <f>E26+C27-U27</f>
        <v>0</v>
      </c>
      <c r="AA27" s="2">
        <f>H26+F27-V27</f>
        <v>0</v>
      </c>
      <c r="AB27" s="2">
        <f>K26+I27-W27</f>
        <v>0</v>
      </c>
      <c r="AC27" s="2">
        <f>N26+L27-X27</f>
        <v>11484.47</v>
      </c>
      <c r="AD27" s="2">
        <f>Q26+O27-Y27</f>
        <v>0</v>
      </c>
      <c r="AE27" s="2">
        <f>MAX(0,Debts!$B$11-SUM(U27:Y27))</f>
        <v>790</v>
      </c>
    </row>
    <row r="28" spans="1:31" x14ac:dyDescent="0.25">
      <c r="A28" s="4">
        <v>26</v>
      </c>
      <c r="B28" s="5">
        <f>DATE(YEAR(Debts!$B$10),MONTH(Debts!$B$10)+A28-1,1)</f>
        <v>47088</v>
      </c>
      <c r="C28" s="2">
        <f>ROUND(E27*Debts!$C$2/12,2)</f>
        <v>0</v>
      </c>
      <c r="D28" s="2">
        <f>U28+MAX(0,MIN(Z28,$AE28-SUMIF($Z$2:$AD$2,"&lt;"&amp;Z$2,$Z28:$AD28)))</f>
        <v>0</v>
      </c>
      <c r="E28" s="2">
        <f>ROUND(E27+C28-D28,2)</f>
        <v>0</v>
      </c>
      <c r="F28" s="2">
        <f>ROUND(H27*Debts!$C$3/12,2)</f>
        <v>0</v>
      </c>
      <c r="G28" s="2">
        <f>V28+MAX(0,MIN(AA28,$AE28-SUMIF($Z$2:$AD$2,"&lt;"&amp;AA$2,$Z28:$AD28)))</f>
        <v>0</v>
      </c>
      <c r="H28" s="2">
        <f>ROUND(H27+F28-G28,2)</f>
        <v>0</v>
      </c>
      <c r="I28" s="2">
        <f>ROUND(K27*Debts!$C$4/12,2)</f>
        <v>0</v>
      </c>
      <c r="J28" s="2">
        <f>W28+MAX(0,MIN(AB28,$AE28-SUMIF($Z$2:$AD$2,"&lt;"&amp;AB$2,$Z28:$AD28)))</f>
        <v>0</v>
      </c>
      <c r="K28" s="2">
        <f>ROUND(K27+I28-J28,2)</f>
        <v>0</v>
      </c>
      <c r="L28" s="2">
        <f>ROUND(N27*Debts!$C$5/12,2)</f>
        <v>49.02</v>
      </c>
      <c r="M28" s="2">
        <f>X28+MAX(0,MIN(AC28,$AE28-SUMIF($Z$2:$AD$2,"&lt;"&amp;AC$2,$Z28:$AD28)))</f>
        <v>950</v>
      </c>
      <c r="N28" s="2">
        <f>ROUND(N27+L28-M28,2)</f>
        <v>9793.49</v>
      </c>
      <c r="O28" s="2">
        <f>ROUND(Q27*Debts!$C$6/12,2)</f>
        <v>0</v>
      </c>
      <c r="P28" s="2">
        <f>Y28+MAX(0,MIN(AD28,$AE28-SUMIF($Z$2:$AD$2,"&lt;"&amp;AD$2,$Z28:$AD28)))</f>
        <v>0</v>
      </c>
      <c r="Q28" s="2">
        <f>ROUND(Q27+O28-P28,2)</f>
        <v>0</v>
      </c>
      <c r="R28" s="2">
        <f>D28+G28+J28+M28+P28</f>
        <v>950</v>
      </c>
      <c r="S28" s="2">
        <f>C28+F28+I28+L28+O28</f>
        <v>49.02</v>
      </c>
      <c r="T28" s="2">
        <f>E28+H28+K28+N28+Q28</f>
        <v>9793.49</v>
      </c>
      <c r="U28" s="2">
        <f>MIN(Debts!$D$2,E27+C28)</f>
        <v>0</v>
      </c>
      <c r="V28" s="2">
        <f>MIN(Debts!$D$3,H27+F28)</f>
        <v>0</v>
      </c>
      <c r="W28" s="2">
        <f>MIN(Debts!$D$4,K27+I28)</f>
        <v>0</v>
      </c>
      <c r="X28" s="2">
        <f>MIN(Debts!$D$5,N27+L28)</f>
        <v>160</v>
      </c>
      <c r="Y28" s="2">
        <f>MIN(Debts!$D$6,Q27+O28)</f>
        <v>0</v>
      </c>
      <c r="Z28" s="2">
        <f>E27+C28-U28</f>
        <v>0</v>
      </c>
      <c r="AA28" s="2">
        <f>H27+F28-V28</f>
        <v>0</v>
      </c>
      <c r="AB28" s="2">
        <f>K27+I28-W28</f>
        <v>0</v>
      </c>
      <c r="AC28" s="2">
        <f>N27+L28-X28</f>
        <v>10583.49</v>
      </c>
      <c r="AD28" s="2">
        <f>Q27+O28-Y28</f>
        <v>0</v>
      </c>
      <c r="AE28" s="2">
        <f>MAX(0,Debts!$B$11-SUM(U28:Y28))</f>
        <v>790</v>
      </c>
    </row>
    <row r="29" spans="1:31" x14ac:dyDescent="0.25">
      <c r="A29" s="4">
        <v>27</v>
      </c>
      <c r="B29" s="5">
        <f>DATE(YEAR(Debts!$B$10),MONTH(Debts!$B$10)+A29-1,1)</f>
        <v>47119</v>
      </c>
      <c r="C29" s="2">
        <f>ROUND(E28*Debts!$C$2/12,2)</f>
        <v>0</v>
      </c>
      <c r="D29" s="2">
        <f>U29+MAX(0,MIN(Z29,$AE29-SUMIF($Z$2:$AD$2,"&lt;"&amp;Z$2,$Z29:$AD29)))</f>
        <v>0</v>
      </c>
      <c r="E29" s="2">
        <f>ROUND(E28+C29-D29,2)</f>
        <v>0</v>
      </c>
      <c r="F29" s="2">
        <f>ROUND(H28*Debts!$C$3/12,2)</f>
        <v>0</v>
      </c>
      <c r="G29" s="2">
        <f>V29+MAX(0,MIN(AA29,$AE29-SUMIF($Z$2:$AD$2,"&lt;"&amp;AA$2,$Z29:$AD29)))</f>
        <v>0</v>
      </c>
      <c r="H29" s="2">
        <f>ROUND(H28+F29-G29,2)</f>
        <v>0</v>
      </c>
      <c r="I29" s="2">
        <f>ROUND(K28*Debts!$C$4/12,2)</f>
        <v>0</v>
      </c>
      <c r="J29" s="2">
        <f>W29+MAX(0,MIN(AB29,$AE29-SUMIF($Z$2:$AD$2,"&lt;"&amp;AB$2,$Z29:$AD29)))</f>
        <v>0</v>
      </c>
      <c r="K29" s="2">
        <f>ROUND(K28+I29-J29,2)</f>
        <v>0</v>
      </c>
      <c r="L29" s="2">
        <f>ROUND(N28*Debts!$C$5/12,2)</f>
        <v>44.89</v>
      </c>
      <c r="M29" s="2">
        <f>X29+MAX(0,MIN(AC29,$AE29-SUMIF($Z$2:$AD$2,"&lt;"&amp;AC$2,$Z29:$AD29)))</f>
        <v>950</v>
      </c>
      <c r="N29" s="2">
        <f>ROUND(N28+L29-M29,2)</f>
        <v>8888.38</v>
      </c>
      <c r="O29" s="2">
        <f>ROUND(Q28*Debts!$C$6/12,2)</f>
        <v>0</v>
      </c>
      <c r="P29" s="2">
        <f>Y29+MAX(0,MIN(AD29,$AE29-SUMIF($Z$2:$AD$2,"&lt;"&amp;AD$2,$Z29:$AD29)))</f>
        <v>0</v>
      </c>
      <c r="Q29" s="2">
        <f>ROUND(Q28+O29-P29,2)</f>
        <v>0</v>
      </c>
      <c r="R29" s="2">
        <f>D29+G29+J29+M29+P29</f>
        <v>950</v>
      </c>
      <c r="S29" s="2">
        <f>C29+F29+I29+L29+O29</f>
        <v>44.89</v>
      </c>
      <c r="T29" s="2">
        <f>E29+H29+K29+N29+Q29</f>
        <v>8888.38</v>
      </c>
      <c r="U29" s="2">
        <f>MIN(Debts!$D$2,E28+C29)</f>
        <v>0</v>
      </c>
      <c r="V29" s="2">
        <f>MIN(Debts!$D$3,H28+F29)</f>
        <v>0</v>
      </c>
      <c r="W29" s="2">
        <f>MIN(Debts!$D$4,K28+I29)</f>
        <v>0</v>
      </c>
      <c r="X29" s="2">
        <f>MIN(Debts!$D$5,N28+L29)</f>
        <v>160</v>
      </c>
      <c r="Y29" s="2">
        <f>MIN(Debts!$D$6,Q28+O29)</f>
        <v>0</v>
      </c>
      <c r="Z29" s="2">
        <f>E28+C29-U29</f>
        <v>0</v>
      </c>
      <c r="AA29" s="2">
        <f>H28+F29-V29</f>
        <v>0</v>
      </c>
      <c r="AB29" s="2">
        <f>K28+I29-W29</f>
        <v>0</v>
      </c>
      <c r="AC29" s="2">
        <f>N28+L29-X29</f>
        <v>9678.38</v>
      </c>
      <c r="AD29" s="2">
        <f>Q28+O29-Y29</f>
        <v>0</v>
      </c>
      <c r="AE29" s="2">
        <f>MAX(0,Debts!$B$11-SUM(U29:Y29))</f>
        <v>790</v>
      </c>
    </row>
    <row r="30" spans="1:31" x14ac:dyDescent="0.25">
      <c r="A30" s="4">
        <v>28</v>
      </c>
      <c r="B30" s="5">
        <f>DATE(YEAR(Debts!$B$10),MONTH(Debts!$B$10)+A30-1,1)</f>
        <v>47150</v>
      </c>
      <c r="C30" s="2">
        <f>ROUND(E29*Debts!$C$2/12,2)</f>
        <v>0</v>
      </c>
      <c r="D30" s="2">
        <f>U30+MAX(0,MIN(Z30,$AE30-SUMIF($Z$2:$AD$2,"&lt;"&amp;Z$2,$Z30:$AD30)))</f>
        <v>0</v>
      </c>
      <c r="E30" s="2">
        <f>ROUND(E29+C30-D30,2)</f>
        <v>0</v>
      </c>
      <c r="F30" s="2">
        <f>ROUND(H29*Debts!$C$3/12,2)</f>
        <v>0</v>
      </c>
      <c r="G30" s="2">
        <f>V30+MAX(0,MIN(AA30,$AE30-SUMIF($Z$2:$AD$2,"&lt;"&amp;AA$2,$Z30:$AD30)))</f>
        <v>0</v>
      </c>
      <c r="H30" s="2">
        <f>ROUND(H29+F30-G30,2)</f>
        <v>0</v>
      </c>
      <c r="I30" s="2">
        <f>ROUND(K29*Debts!$C$4/12,2)</f>
        <v>0</v>
      </c>
      <c r="J30" s="2">
        <f>W30+MAX(0,MIN(AB30,$AE30-SUMIF($Z$2:$AD$2,"&lt;"&amp;AB$2,$Z30:$AD30)))</f>
        <v>0</v>
      </c>
      <c r="K30" s="2">
        <f>ROUND(K29+I30-J30,2)</f>
        <v>0</v>
      </c>
      <c r="L30" s="2">
        <f>ROUND(N29*Debts!$C$5/12,2)</f>
        <v>40.74</v>
      </c>
      <c r="M30" s="2">
        <f>X30+MAX(0,MIN(AC30,$AE30-SUMIF($Z$2:$AD$2,"&lt;"&amp;AC$2,$Z30:$AD30)))</f>
        <v>950</v>
      </c>
      <c r="N30" s="2">
        <f>ROUND(N29+L30-M30,2)</f>
        <v>7979.12</v>
      </c>
      <c r="O30" s="2">
        <f>ROUND(Q29*Debts!$C$6/12,2)</f>
        <v>0</v>
      </c>
      <c r="P30" s="2">
        <f>Y30+MAX(0,MIN(AD30,$AE30-SUMIF($Z$2:$AD$2,"&lt;"&amp;AD$2,$Z30:$AD30)))</f>
        <v>0</v>
      </c>
      <c r="Q30" s="2">
        <f>ROUND(Q29+O30-P30,2)</f>
        <v>0</v>
      </c>
      <c r="R30" s="2">
        <f>D30+G30+J30+M30+P30</f>
        <v>950</v>
      </c>
      <c r="S30" s="2">
        <f>C30+F30+I30+L30+O30</f>
        <v>40.74</v>
      </c>
      <c r="T30" s="2">
        <f>E30+H30+K30+N30+Q30</f>
        <v>7979.12</v>
      </c>
      <c r="U30" s="2">
        <f>MIN(Debts!$D$2,E29+C30)</f>
        <v>0</v>
      </c>
      <c r="V30" s="2">
        <f>MIN(Debts!$D$3,H29+F30)</f>
        <v>0</v>
      </c>
      <c r="W30" s="2">
        <f>MIN(Debts!$D$4,K29+I30)</f>
        <v>0</v>
      </c>
      <c r="X30" s="2">
        <f>MIN(Debts!$D$5,N29+L30)</f>
        <v>160</v>
      </c>
      <c r="Y30" s="2">
        <f>MIN(Debts!$D$6,Q29+O30)</f>
        <v>0</v>
      </c>
      <c r="Z30" s="2">
        <f>E29+C30-U30</f>
        <v>0</v>
      </c>
      <c r="AA30" s="2">
        <f>H29+F30-V30</f>
        <v>0</v>
      </c>
      <c r="AB30" s="2">
        <f>K29+I30-W30</f>
        <v>0</v>
      </c>
      <c r="AC30" s="2">
        <f>N29+L30-X30</f>
        <v>8769.119999999999</v>
      </c>
      <c r="AD30" s="2">
        <f>Q29+O30-Y30</f>
        <v>0</v>
      </c>
      <c r="AE30" s="2">
        <f>MAX(0,Debts!$B$11-SUM(U30:Y30))</f>
        <v>790</v>
      </c>
    </row>
    <row r="31" spans="1:31" x14ac:dyDescent="0.25">
      <c r="A31" s="4">
        <v>29</v>
      </c>
      <c r="B31" s="5">
        <f>DATE(YEAR(Debts!$B$10),MONTH(Debts!$B$10)+A31-1,1)</f>
        <v>47178</v>
      </c>
      <c r="C31" s="2">
        <f>ROUND(E30*Debts!$C$2/12,2)</f>
        <v>0</v>
      </c>
      <c r="D31" s="2">
        <f>U31+MAX(0,MIN(Z31,$AE31-SUMIF($Z$2:$AD$2,"&lt;"&amp;Z$2,$Z31:$AD31)))</f>
        <v>0</v>
      </c>
      <c r="E31" s="2">
        <f>ROUND(E30+C31-D31,2)</f>
        <v>0</v>
      </c>
      <c r="F31" s="2">
        <f>ROUND(H30*Debts!$C$3/12,2)</f>
        <v>0</v>
      </c>
      <c r="G31" s="2">
        <f>V31+MAX(0,MIN(AA31,$AE31-SUMIF($Z$2:$AD$2,"&lt;"&amp;AA$2,$Z31:$AD31)))</f>
        <v>0</v>
      </c>
      <c r="H31" s="2">
        <f>ROUND(H30+F31-G31,2)</f>
        <v>0</v>
      </c>
      <c r="I31" s="2">
        <f>ROUND(K30*Debts!$C$4/12,2)</f>
        <v>0</v>
      </c>
      <c r="J31" s="2">
        <f>W31+MAX(0,MIN(AB31,$AE31-SUMIF($Z$2:$AD$2,"&lt;"&amp;AB$2,$Z31:$AD31)))</f>
        <v>0</v>
      </c>
      <c r="K31" s="2">
        <f>ROUND(K30+I31-J31,2)</f>
        <v>0</v>
      </c>
      <c r="L31" s="2">
        <f>ROUND(N30*Debts!$C$5/12,2)</f>
        <v>36.57</v>
      </c>
      <c r="M31" s="2">
        <f>X31+MAX(0,MIN(AC31,$AE31-SUMIF($Z$2:$AD$2,"&lt;"&amp;AC$2,$Z31:$AD31)))</f>
        <v>950</v>
      </c>
      <c r="N31" s="2">
        <f>ROUND(N30+L31-M31,2)</f>
        <v>7065.69</v>
      </c>
      <c r="O31" s="2">
        <f>ROUND(Q30*Debts!$C$6/12,2)</f>
        <v>0</v>
      </c>
      <c r="P31" s="2">
        <f>Y31+MAX(0,MIN(AD31,$AE31-SUMIF($Z$2:$AD$2,"&lt;"&amp;AD$2,$Z31:$AD31)))</f>
        <v>0</v>
      </c>
      <c r="Q31" s="2">
        <f>ROUND(Q30+O31-P31,2)</f>
        <v>0</v>
      </c>
      <c r="R31" s="2">
        <f>D31+G31+J31+M31+P31</f>
        <v>950</v>
      </c>
      <c r="S31" s="2">
        <f>C31+F31+I31+L31+O31</f>
        <v>36.57</v>
      </c>
      <c r="T31" s="2">
        <f>E31+H31+K31+N31+Q31</f>
        <v>7065.69</v>
      </c>
      <c r="U31" s="2">
        <f>MIN(Debts!$D$2,E30+C31)</f>
        <v>0</v>
      </c>
      <c r="V31" s="2">
        <f>MIN(Debts!$D$3,H30+F31)</f>
        <v>0</v>
      </c>
      <c r="W31" s="2">
        <f>MIN(Debts!$D$4,K30+I31)</f>
        <v>0</v>
      </c>
      <c r="X31" s="2">
        <f>MIN(Debts!$D$5,N30+L31)</f>
        <v>160</v>
      </c>
      <c r="Y31" s="2">
        <f>MIN(Debts!$D$6,Q30+O31)</f>
        <v>0</v>
      </c>
      <c r="Z31" s="2">
        <f>E30+C31-U31</f>
        <v>0</v>
      </c>
      <c r="AA31" s="2">
        <f>H30+F31-V31</f>
        <v>0</v>
      </c>
      <c r="AB31" s="2">
        <f>K30+I31-W31</f>
        <v>0</v>
      </c>
      <c r="AC31" s="2">
        <f>N30+L31-X31</f>
        <v>7855.69</v>
      </c>
      <c r="AD31" s="2">
        <f>Q30+O31-Y31</f>
        <v>0</v>
      </c>
      <c r="AE31" s="2">
        <f>MAX(0,Debts!$B$11-SUM(U31:Y31))</f>
        <v>790</v>
      </c>
    </row>
    <row r="32" spans="1:31" x14ac:dyDescent="0.25">
      <c r="A32" s="4">
        <v>30</v>
      </c>
      <c r="B32" s="5">
        <f>DATE(YEAR(Debts!$B$10),MONTH(Debts!$B$10)+A32-1,1)</f>
        <v>47209</v>
      </c>
      <c r="C32" s="2">
        <f>ROUND(E31*Debts!$C$2/12,2)</f>
        <v>0</v>
      </c>
      <c r="D32" s="2">
        <f>U32+MAX(0,MIN(Z32,$AE32-SUMIF($Z$2:$AD$2,"&lt;"&amp;Z$2,$Z32:$AD32)))</f>
        <v>0</v>
      </c>
      <c r="E32" s="2">
        <f>ROUND(E31+C32-D32,2)</f>
        <v>0</v>
      </c>
      <c r="F32" s="2">
        <f>ROUND(H31*Debts!$C$3/12,2)</f>
        <v>0</v>
      </c>
      <c r="G32" s="2">
        <f>V32+MAX(0,MIN(AA32,$AE32-SUMIF($Z$2:$AD$2,"&lt;"&amp;AA$2,$Z32:$AD32)))</f>
        <v>0</v>
      </c>
      <c r="H32" s="2">
        <f>ROUND(H31+F32-G32,2)</f>
        <v>0</v>
      </c>
      <c r="I32" s="2">
        <f>ROUND(K31*Debts!$C$4/12,2)</f>
        <v>0</v>
      </c>
      <c r="J32" s="2">
        <f>W32+MAX(0,MIN(AB32,$AE32-SUMIF($Z$2:$AD$2,"&lt;"&amp;AB$2,$Z32:$AD32)))</f>
        <v>0</v>
      </c>
      <c r="K32" s="2">
        <f>ROUND(K31+I32-J32,2)</f>
        <v>0</v>
      </c>
      <c r="L32" s="2">
        <f>ROUND(N31*Debts!$C$5/12,2)</f>
        <v>32.38</v>
      </c>
      <c r="M32" s="2">
        <f>X32+MAX(0,MIN(AC32,$AE32-SUMIF($Z$2:$AD$2,"&lt;"&amp;AC$2,$Z32:$AD32)))</f>
        <v>950</v>
      </c>
      <c r="N32" s="2">
        <f>ROUND(N31+L32-M32,2)</f>
        <v>6148.07</v>
      </c>
      <c r="O32" s="2">
        <f>ROUND(Q31*Debts!$C$6/12,2)</f>
        <v>0</v>
      </c>
      <c r="P32" s="2">
        <f>Y32+MAX(0,MIN(AD32,$AE32-SUMIF($Z$2:$AD$2,"&lt;"&amp;AD$2,$Z32:$AD32)))</f>
        <v>0</v>
      </c>
      <c r="Q32" s="2">
        <f>ROUND(Q31+O32-P32,2)</f>
        <v>0</v>
      </c>
      <c r="R32" s="2">
        <f>D32+G32+J32+M32+P32</f>
        <v>950</v>
      </c>
      <c r="S32" s="2">
        <f>C32+F32+I32+L32+O32</f>
        <v>32.38</v>
      </c>
      <c r="T32" s="2">
        <f>E32+H32+K32+N32+Q32</f>
        <v>6148.07</v>
      </c>
      <c r="U32" s="2">
        <f>MIN(Debts!$D$2,E31+C32)</f>
        <v>0</v>
      </c>
      <c r="V32" s="2">
        <f>MIN(Debts!$D$3,H31+F32)</f>
        <v>0</v>
      </c>
      <c r="W32" s="2">
        <f>MIN(Debts!$D$4,K31+I32)</f>
        <v>0</v>
      </c>
      <c r="X32" s="2">
        <f>MIN(Debts!$D$5,N31+L32)</f>
        <v>160</v>
      </c>
      <c r="Y32" s="2">
        <f>MIN(Debts!$D$6,Q31+O32)</f>
        <v>0</v>
      </c>
      <c r="Z32" s="2">
        <f>E31+C32-U32</f>
        <v>0</v>
      </c>
      <c r="AA32" s="2">
        <f>H31+F32-V32</f>
        <v>0</v>
      </c>
      <c r="AB32" s="2">
        <f>K31+I32-W32</f>
        <v>0</v>
      </c>
      <c r="AC32" s="2">
        <f>N31+L32-X32</f>
        <v>6938.07</v>
      </c>
      <c r="AD32" s="2">
        <f>Q31+O32-Y32</f>
        <v>0</v>
      </c>
      <c r="AE32" s="2">
        <f>MAX(0,Debts!$B$11-SUM(U32:Y32))</f>
        <v>790</v>
      </c>
    </row>
    <row r="33" spans="1:31" x14ac:dyDescent="0.25">
      <c r="A33" s="4">
        <v>31</v>
      </c>
      <c r="B33" s="5">
        <f>DATE(YEAR(Debts!$B$10),MONTH(Debts!$B$10)+A33-1,1)</f>
        <v>47239</v>
      </c>
      <c r="C33" s="2">
        <f>ROUND(E32*Debts!$C$2/12,2)</f>
        <v>0</v>
      </c>
      <c r="D33" s="2">
        <f>U33+MAX(0,MIN(Z33,$AE33-SUMIF($Z$2:$AD$2,"&lt;"&amp;Z$2,$Z33:$AD33)))</f>
        <v>0</v>
      </c>
      <c r="E33" s="2">
        <f>ROUND(E32+C33-D33,2)</f>
        <v>0</v>
      </c>
      <c r="F33" s="2">
        <f>ROUND(H32*Debts!$C$3/12,2)</f>
        <v>0</v>
      </c>
      <c r="G33" s="2">
        <f>V33+MAX(0,MIN(AA33,$AE33-SUMIF($Z$2:$AD$2,"&lt;"&amp;AA$2,$Z33:$AD33)))</f>
        <v>0</v>
      </c>
      <c r="H33" s="2">
        <f>ROUND(H32+F33-G33,2)</f>
        <v>0</v>
      </c>
      <c r="I33" s="2">
        <f>ROUND(K32*Debts!$C$4/12,2)</f>
        <v>0</v>
      </c>
      <c r="J33" s="2">
        <f>W33+MAX(0,MIN(AB33,$AE33-SUMIF($Z$2:$AD$2,"&lt;"&amp;AB$2,$Z33:$AD33)))</f>
        <v>0</v>
      </c>
      <c r="K33" s="2">
        <f>ROUND(K32+I33-J33,2)</f>
        <v>0</v>
      </c>
      <c r="L33" s="2">
        <f>ROUND(N32*Debts!$C$5/12,2)</f>
        <v>28.18</v>
      </c>
      <c r="M33" s="2">
        <f>X33+MAX(0,MIN(AC33,$AE33-SUMIF($Z$2:$AD$2,"&lt;"&amp;AC$2,$Z33:$AD33)))</f>
        <v>950</v>
      </c>
      <c r="N33" s="2">
        <f>ROUND(N32+L33-M33,2)</f>
        <v>5226.25</v>
      </c>
      <c r="O33" s="2">
        <f>ROUND(Q32*Debts!$C$6/12,2)</f>
        <v>0</v>
      </c>
      <c r="P33" s="2">
        <f>Y33+MAX(0,MIN(AD33,$AE33-SUMIF($Z$2:$AD$2,"&lt;"&amp;AD$2,$Z33:$AD33)))</f>
        <v>0</v>
      </c>
      <c r="Q33" s="2">
        <f>ROUND(Q32+O33-P33,2)</f>
        <v>0</v>
      </c>
      <c r="R33" s="2">
        <f>D33+G33+J33+M33+P33</f>
        <v>950</v>
      </c>
      <c r="S33" s="2">
        <f>C33+F33+I33+L33+O33</f>
        <v>28.18</v>
      </c>
      <c r="T33" s="2">
        <f>E33+H33+K33+N33+Q33</f>
        <v>5226.25</v>
      </c>
      <c r="U33" s="2">
        <f>MIN(Debts!$D$2,E32+C33)</f>
        <v>0</v>
      </c>
      <c r="V33" s="2">
        <f>MIN(Debts!$D$3,H32+F33)</f>
        <v>0</v>
      </c>
      <c r="W33" s="2">
        <f>MIN(Debts!$D$4,K32+I33)</f>
        <v>0</v>
      </c>
      <c r="X33" s="2">
        <f>MIN(Debts!$D$5,N32+L33)</f>
        <v>160</v>
      </c>
      <c r="Y33" s="2">
        <f>MIN(Debts!$D$6,Q32+O33)</f>
        <v>0</v>
      </c>
      <c r="Z33" s="2">
        <f>E32+C33-U33</f>
        <v>0</v>
      </c>
      <c r="AA33" s="2">
        <f>H32+F33-V33</f>
        <v>0</v>
      </c>
      <c r="AB33" s="2">
        <f>K32+I33-W33</f>
        <v>0</v>
      </c>
      <c r="AC33" s="2">
        <f>N32+L33-X33</f>
        <v>6016.25</v>
      </c>
      <c r="AD33" s="2">
        <f>Q32+O33-Y33</f>
        <v>0</v>
      </c>
      <c r="AE33" s="2">
        <f>MAX(0,Debts!$B$11-SUM(U33:Y33))</f>
        <v>790</v>
      </c>
    </row>
    <row r="34" spans="1:31" x14ac:dyDescent="0.25">
      <c r="A34" s="4">
        <v>32</v>
      </c>
      <c r="B34" s="5">
        <f>DATE(YEAR(Debts!$B$10),MONTH(Debts!$B$10)+A34-1,1)</f>
        <v>47270</v>
      </c>
      <c r="C34" s="2">
        <f>ROUND(E33*Debts!$C$2/12,2)</f>
        <v>0</v>
      </c>
      <c r="D34" s="2">
        <f>U34+MAX(0,MIN(Z34,$AE34-SUMIF($Z$2:$AD$2,"&lt;"&amp;Z$2,$Z34:$AD34)))</f>
        <v>0</v>
      </c>
      <c r="E34" s="2">
        <f>ROUND(E33+C34-D34,2)</f>
        <v>0</v>
      </c>
      <c r="F34" s="2">
        <f>ROUND(H33*Debts!$C$3/12,2)</f>
        <v>0</v>
      </c>
      <c r="G34" s="2">
        <f>V34+MAX(0,MIN(AA34,$AE34-SUMIF($Z$2:$AD$2,"&lt;"&amp;AA$2,$Z34:$AD34)))</f>
        <v>0</v>
      </c>
      <c r="H34" s="2">
        <f>ROUND(H33+F34-G34,2)</f>
        <v>0</v>
      </c>
      <c r="I34" s="2">
        <f>ROUND(K33*Debts!$C$4/12,2)</f>
        <v>0</v>
      </c>
      <c r="J34" s="2">
        <f>W34+MAX(0,MIN(AB34,$AE34-SUMIF($Z$2:$AD$2,"&lt;"&amp;AB$2,$Z34:$AD34)))</f>
        <v>0</v>
      </c>
      <c r="K34" s="2">
        <f>ROUND(K33+I34-J34,2)</f>
        <v>0</v>
      </c>
      <c r="L34" s="2">
        <f>ROUND(N33*Debts!$C$5/12,2)</f>
        <v>23.95</v>
      </c>
      <c r="M34" s="2">
        <f>X34+MAX(0,MIN(AC34,$AE34-SUMIF($Z$2:$AD$2,"&lt;"&amp;AC$2,$Z34:$AD34)))</f>
        <v>950</v>
      </c>
      <c r="N34" s="2">
        <f>ROUND(N33+L34-M34,2)</f>
        <v>4300.2</v>
      </c>
      <c r="O34" s="2">
        <f>ROUND(Q33*Debts!$C$6/12,2)</f>
        <v>0</v>
      </c>
      <c r="P34" s="2">
        <f>Y34+MAX(0,MIN(AD34,$AE34-SUMIF($Z$2:$AD$2,"&lt;"&amp;AD$2,$Z34:$AD34)))</f>
        <v>0</v>
      </c>
      <c r="Q34" s="2">
        <f>ROUND(Q33+O34-P34,2)</f>
        <v>0</v>
      </c>
      <c r="R34" s="2">
        <f>D34+G34+J34+M34+P34</f>
        <v>950</v>
      </c>
      <c r="S34" s="2">
        <f>C34+F34+I34+L34+O34</f>
        <v>23.95</v>
      </c>
      <c r="T34" s="2">
        <f>E34+H34+K34+N34+Q34</f>
        <v>4300.2</v>
      </c>
      <c r="U34" s="2">
        <f>MIN(Debts!$D$2,E33+C34)</f>
        <v>0</v>
      </c>
      <c r="V34" s="2">
        <f>MIN(Debts!$D$3,H33+F34)</f>
        <v>0</v>
      </c>
      <c r="W34" s="2">
        <f>MIN(Debts!$D$4,K33+I34)</f>
        <v>0</v>
      </c>
      <c r="X34" s="2">
        <f>MIN(Debts!$D$5,N33+L34)</f>
        <v>160</v>
      </c>
      <c r="Y34" s="2">
        <f>MIN(Debts!$D$6,Q33+O34)</f>
        <v>0</v>
      </c>
      <c r="Z34" s="2">
        <f>E33+C34-U34</f>
        <v>0</v>
      </c>
      <c r="AA34" s="2">
        <f>H33+F34-V34</f>
        <v>0</v>
      </c>
      <c r="AB34" s="2">
        <f>K33+I34-W34</f>
        <v>0</v>
      </c>
      <c r="AC34" s="2">
        <f>N33+L34-X34</f>
        <v>5090.2</v>
      </c>
      <c r="AD34" s="2">
        <f>Q33+O34-Y34</f>
        <v>0</v>
      </c>
      <c r="AE34" s="2">
        <f>MAX(0,Debts!$B$11-SUM(U34:Y34))</f>
        <v>790</v>
      </c>
    </row>
    <row r="35" spans="1:31" x14ac:dyDescent="0.25">
      <c r="A35" s="4">
        <v>33</v>
      </c>
      <c r="B35" s="5">
        <f>DATE(YEAR(Debts!$B$10),MONTH(Debts!$B$10)+A35-1,1)</f>
        <v>47300</v>
      </c>
      <c r="C35" s="2">
        <f>ROUND(E34*Debts!$C$2/12,2)</f>
        <v>0</v>
      </c>
      <c r="D35" s="2">
        <f>U35+MAX(0,MIN(Z35,$AE35-SUMIF($Z$2:$AD$2,"&lt;"&amp;Z$2,$Z35:$AD35)))</f>
        <v>0</v>
      </c>
      <c r="E35" s="2">
        <f>ROUND(E34+C35-D35,2)</f>
        <v>0</v>
      </c>
      <c r="F35" s="2">
        <f>ROUND(H34*Debts!$C$3/12,2)</f>
        <v>0</v>
      </c>
      <c r="G35" s="2">
        <f>V35+MAX(0,MIN(AA35,$AE35-SUMIF($Z$2:$AD$2,"&lt;"&amp;AA$2,$Z35:$AD35)))</f>
        <v>0</v>
      </c>
      <c r="H35" s="2">
        <f>ROUND(H34+F35-G35,2)</f>
        <v>0</v>
      </c>
      <c r="I35" s="2">
        <f>ROUND(K34*Debts!$C$4/12,2)</f>
        <v>0</v>
      </c>
      <c r="J35" s="2">
        <f>W35+MAX(0,MIN(AB35,$AE35-SUMIF($Z$2:$AD$2,"&lt;"&amp;AB$2,$Z35:$AD35)))</f>
        <v>0</v>
      </c>
      <c r="K35" s="2">
        <f>ROUND(K34+I35-J35,2)</f>
        <v>0</v>
      </c>
      <c r="L35" s="2">
        <f>ROUND(N34*Debts!$C$5/12,2)</f>
        <v>19.71</v>
      </c>
      <c r="M35" s="2">
        <f>X35+MAX(0,MIN(AC35,$AE35-SUMIF($Z$2:$AD$2,"&lt;"&amp;AC$2,$Z35:$AD35)))</f>
        <v>950</v>
      </c>
      <c r="N35" s="2">
        <f>ROUND(N34+L35-M35,2)</f>
        <v>3369.91</v>
      </c>
      <c r="O35" s="2">
        <f>ROUND(Q34*Debts!$C$6/12,2)</f>
        <v>0</v>
      </c>
      <c r="P35" s="2">
        <f>Y35+MAX(0,MIN(AD35,$AE35-SUMIF($Z$2:$AD$2,"&lt;"&amp;AD$2,$Z35:$AD35)))</f>
        <v>0</v>
      </c>
      <c r="Q35" s="2">
        <f>ROUND(Q34+O35-P35,2)</f>
        <v>0</v>
      </c>
      <c r="R35" s="2">
        <f>D35+G35+J35+M35+P35</f>
        <v>950</v>
      </c>
      <c r="S35" s="2">
        <f>C35+F35+I35+L35+O35</f>
        <v>19.71</v>
      </c>
      <c r="T35" s="2">
        <f>E35+H35+K35+N35+Q35</f>
        <v>3369.91</v>
      </c>
      <c r="U35" s="2">
        <f>MIN(Debts!$D$2,E34+C35)</f>
        <v>0</v>
      </c>
      <c r="V35" s="2">
        <f>MIN(Debts!$D$3,H34+F35)</f>
        <v>0</v>
      </c>
      <c r="W35" s="2">
        <f>MIN(Debts!$D$4,K34+I35)</f>
        <v>0</v>
      </c>
      <c r="X35" s="2">
        <f>MIN(Debts!$D$5,N34+L35)</f>
        <v>160</v>
      </c>
      <c r="Y35" s="2">
        <f>MIN(Debts!$D$6,Q34+O35)</f>
        <v>0</v>
      </c>
      <c r="Z35" s="2">
        <f>E34+C35-U35</f>
        <v>0</v>
      </c>
      <c r="AA35" s="2">
        <f>H34+F35-V35</f>
        <v>0</v>
      </c>
      <c r="AB35" s="2">
        <f>K34+I35-W35</f>
        <v>0</v>
      </c>
      <c r="AC35" s="2">
        <f>N34+L35-X35</f>
        <v>4159.91</v>
      </c>
      <c r="AD35" s="2">
        <f>Q34+O35-Y35</f>
        <v>0</v>
      </c>
      <c r="AE35" s="2">
        <f>MAX(0,Debts!$B$11-SUM(U35:Y35))</f>
        <v>790</v>
      </c>
    </row>
    <row r="36" spans="1:31" x14ac:dyDescent="0.25">
      <c r="A36" s="4">
        <v>34</v>
      </c>
      <c r="B36" s="5">
        <f>DATE(YEAR(Debts!$B$10),MONTH(Debts!$B$10)+A36-1,1)</f>
        <v>47331</v>
      </c>
      <c r="C36" s="2">
        <f>ROUND(E35*Debts!$C$2/12,2)</f>
        <v>0</v>
      </c>
      <c r="D36" s="2">
        <f>U36+MAX(0,MIN(Z36,$AE36-SUMIF($Z$2:$AD$2,"&lt;"&amp;Z$2,$Z36:$AD36)))</f>
        <v>0</v>
      </c>
      <c r="E36" s="2">
        <f>ROUND(E35+C36-D36,2)</f>
        <v>0</v>
      </c>
      <c r="F36" s="2">
        <f>ROUND(H35*Debts!$C$3/12,2)</f>
        <v>0</v>
      </c>
      <c r="G36" s="2">
        <f>V36+MAX(0,MIN(AA36,$AE36-SUMIF($Z$2:$AD$2,"&lt;"&amp;AA$2,$Z36:$AD36)))</f>
        <v>0</v>
      </c>
      <c r="H36" s="2">
        <f>ROUND(H35+F36-G36,2)</f>
        <v>0</v>
      </c>
      <c r="I36" s="2">
        <f>ROUND(K35*Debts!$C$4/12,2)</f>
        <v>0</v>
      </c>
      <c r="J36" s="2">
        <f>W36+MAX(0,MIN(AB36,$AE36-SUMIF($Z$2:$AD$2,"&lt;"&amp;AB$2,$Z36:$AD36)))</f>
        <v>0</v>
      </c>
      <c r="K36" s="2">
        <f>ROUND(K35+I36-J36,2)</f>
        <v>0</v>
      </c>
      <c r="L36" s="2">
        <f>ROUND(N35*Debts!$C$5/12,2)</f>
        <v>15.45</v>
      </c>
      <c r="M36" s="2">
        <f>X36+MAX(0,MIN(AC36,$AE36-SUMIF($Z$2:$AD$2,"&lt;"&amp;AC$2,$Z36:$AD36)))</f>
        <v>950</v>
      </c>
      <c r="N36" s="2">
        <f>ROUND(N35+L36-M36,2)</f>
        <v>2435.36</v>
      </c>
      <c r="O36" s="2">
        <f>ROUND(Q35*Debts!$C$6/12,2)</f>
        <v>0</v>
      </c>
      <c r="P36" s="2">
        <f>Y36+MAX(0,MIN(AD36,$AE36-SUMIF($Z$2:$AD$2,"&lt;"&amp;AD$2,$Z36:$AD36)))</f>
        <v>0</v>
      </c>
      <c r="Q36" s="2">
        <f>ROUND(Q35+O36-P36,2)</f>
        <v>0</v>
      </c>
      <c r="R36" s="2">
        <f>D36+G36+J36+M36+P36</f>
        <v>950</v>
      </c>
      <c r="S36" s="2">
        <f>C36+F36+I36+L36+O36</f>
        <v>15.45</v>
      </c>
      <c r="T36" s="2">
        <f>E36+H36+K36+N36+Q36</f>
        <v>2435.36</v>
      </c>
      <c r="U36" s="2">
        <f>MIN(Debts!$D$2,E35+C36)</f>
        <v>0</v>
      </c>
      <c r="V36" s="2">
        <f>MIN(Debts!$D$3,H35+F36)</f>
        <v>0</v>
      </c>
      <c r="W36" s="2">
        <f>MIN(Debts!$D$4,K35+I36)</f>
        <v>0</v>
      </c>
      <c r="X36" s="2">
        <f>MIN(Debts!$D$5,N35+L36)</f>
        <v>160</v>
      </c>
      <c r="Y36" s="2">
        <f>MIN(Debts!$D$6,Q35+O36)</f>
        <v>0</v>
      </c>
      <c r="Z36" s="2">
        <f>E35+C36-U36</f>
        <v>0</v>
      </c>
      <c r="AA36" s="2">
        <f>H35+F36-V36</f>
        <v>0</v>
      </c>
      <c r="AB36" s="2">
        <f>K35+I36-W36</f>
        <v>0</v>
      </c>
      <c r="AC36" s="2">
        <f>N35+L36-X36</f>
        <v>3225.3599999999997</v>
      </c>
      <c r="AD36" s="2">
        <f>Q35+O36-Y36</f>
        <v>0</v>
      </c>
      <c r="AE36" s="2">
        <f>MAX(0,Debts!$B$11-SUM(U36:Y36))</f>
        <v>790</v>
      </c>
    </row>
    <row r="37" spans="1:31" x14ac:dyDescent="0.25">
      <c r="A37" s="4">
        <v>35</v>
      </c>
      <c r="B37" s="5">
        <f>DATE(YEAR(Debts!$B$10),MONTH(Debts!$B$10)+A37-1,1)</f>
        <v>47362</v>
      </c>
      <c r="C37" s="2">
        <f>ROUND(E36*Debts!$C$2/12,2)</f>
        <v>0</v>
      </c>
      <c r="D37" s="2">
        <f>U37+MAX(0,MIN(Z37,$AE37-SUMIF($Z$2:$AD$2,"&lt;"&amp;Z$2,$Z37:$AD37)))</f>
        <v>0</v>
      </c>
      <c r="E37" s="2">
        <f>ROUND(E36+C37-D37,2)</f>
        <v>0</v>
      </c>
      <c r="F37" s="2">
        <f>ROUND(H36*Debts!$C$3/12,2)</f>
        <v>0</v>
      </c>
      <c r="G37" s="2">
        <f>V37+MAX(0,MIN(AA37,$AE37-SUMIF($Z$2:$AD$2,"&lt;"&amp;AA$2,$Z37:$AD37)))</f>
        <v>0</v>
      </c>
      <c r="H37" s="2">
        <f>ROUND(H36+F37-G37,2)</f>
        <v>0</v>
      </c>
      <c r="I37" s="2">
        <f>ROUND(K36*Debts!$C$4/12,2)</f>
        <v>0</v>
      </c>
      <c r="J37" s="2">
        <f>W37+MAX(0,MIN(AB37,$AE37-SUMIF($Z$2:$AD$2,"&lt;"&amp;AB$2,$Z37:$AD37)))</f>
        <v>0</v>
      </c>
      <c r="K37" s="2">
        <f>ROUND(K36+I37-J37,2)</f>
        <v>0</v>
      </c>
      <c r="L37" s="2">
        <f>ROUND(N36*Debts!$C$5/12,2)</f>
        <v>11.16</v>
      </c>
      <c r="M37" s="2">
        <f>X37+MAX(0,MIN(AC37,$AE37-SUMIF($Z$2:$AD$2,"&lt;"&amp;AC$2,$Z37:$AD37)))</f>
        <v>950</v>
      </c>
      <c r="N37" s="2">
        <f>ROUND(N36+L37-M37,2)</f>
        <v>1496.52</v>
      </c>
      <c r="O37" s="2">
        <f>ROUND(Q36*Debts!$C$6/12,2)</f>
        <v>0</v>
      </c>
      <c r="P37" s="2">
        <f>Y37+MAX(0,MIN(AD37,$AE37-SUMIF($Z$2:$AD$2,"&lt;"&amp;AD$2,$Z37:$AD37)))</f>
        <v>0</v>
      </c>
      <c r="Q37" s="2">
        <f>ROUND(Q36+O37-P37,2)</f>
        <v>0</v>
      </c>
      <c r="R37" s="2">
        <f>D37+G37+J37+M37+P37</f>
        <v>950</v>
      </c>
      <c r="S37" s="2">
        <f>C37+F37+I37+L37+O37</f>
        <v>11.16</v>
      </c>
      <c r="T37" s="2">
        <f>E37+H37+K37+N37+Q37</f>
        <v>1496.52</v>
      </c>
      <c r="U37" s="2">
        <f>MIN(Debts!$D$2,E36+C37)</f>
        <v>0</v>
      </c>
      <c r="V37" s="2">
        <f>MIN(Debts!$D$3,H36+F37)</f>
        <v>0</v>
      </c>
      <c r="W37" s="2">
        <f>MIN(Debts!$D$4,K36+I37)</f>
        <v>0</v>
      </c>
      <c r="X37" s="2">
        <f>MIN(Debts!$D$5,N36+L37)</f>
        <v>160</v>
      </c>
      <c r="Y37" s="2">
        <f>MIN(Debts!$D$6,Q36+O37)</f>
        <v>0</v>
      </c>
      <c r="Z37" s="2">
        <f>E36+C37-U37</f>
        <v>0</v>
      </c>
      <c r="AA37" s="2">
        <f>H36+F37-V37</f>
        <v>0</v>
      </c>
      <c r="AB37" s="2">
        <f>K36+I37-W37</f>
        <v>0</v>
      </c>
      <c r="AC37" s="2">
        <f>N36+L37-X37</f>
        <v>2286.52</v>
      </c>
      <c r="AD37" s="2">
        <f>Q36+O37-Y37</f>
        <v>0</v>
      </c>
      <c r="AE37" s="2">
        <f>MAX(0,Debts!$B$11-SUM(U37:Y37))</f>
        <v>790</v>
      </c>
    </row>
    <row r="38" spans="1:31" x14ac:dyDescent="0.25">
      <c r="A38" s="4">
        <v>36</v>
      </c>
      <c r="B38" s="5">
        <f>DATE(YEAR(Debts!$B$10),MONTH(Debts!$B$10)+A38-1,1)</f>
        <v>47392</v>
      </c>
      <c r="C38" s="2">
        <f>ROUND(E37*Debts!$C$2/12,2)</f>
        <v>0</v>
      </c>
      <c r="D38" s="2">
        <f>U38+MAX(0,MIN(Z38,$AE38-SUMIF($Z$2:$AD$2,"&lt;"&amp;Z$2,$Z38:$AD38)))</f>
        <v>0</v>
      </c>
      <c r="E38" s="2">
        <f>ROUND(E37+C38-D38,2)</f>
        <v>0</v>
      </c>
      <c r="F38" s="2">
        <f>ROUND(H37*Debts!$C$3/12,2)</f>
        <v>0</v>
      </c>
      <c r="G38" s="2">
        <f>V38+MAX(0,MIN(AA38,$AE38-SUMIF($Z$2:$AD$2,"&lt;"&amp;AA$2,$Z38:$AD38)))</f>
        <v>0</v>
      </c>
      <c r="H38" s="2">
        <f>ROUND(H37+F38-G38,2)</f>
        <v>0</v>
      </c>
      <c r="I38" s="2">
        <f>ROUND(K37*Debts!$C$4/12,2)</f>
        <v>0</v>
      </c>
      <c r="J38" s="2">
        <f>W38+MAX(0,MIN(AB38,$AE38-SUMIF($Z$2:$AD$2,"&lt;"&amp;AB$2,$Z38:$AD38)))</f>
        <v>0</v>
      </c>
      <c r="K38" s="2">
        <f>ROUND(K37+I38-J38,2)</f>
        <v>0</v>
      </c>
      <c r="L38" s="2">
        <f>ROUND(N37*Debts!$C$5/12,2)</f>
        <v>6.86</v>
      </c>
      <c r="M38" s="2">
        <f>X38+MAX(0,MIN(AC38,$AE38-SUMIF($Z$2:$AD$2,"&lt;"&amp;AC$2,$Z38:$AD38)))</f>
        <v>950</v>
      </c>
      <c r="N38" s="2">
        <f>ROUND(N37+L38-M38,2)</f>
        <v>553.38</v>
      </c>
      <c r="O38" s="2">
        <f>ROUND(Q37*Debts!$C$6/12,2)</f>
        <v>0</v>
      </c>
      <c r="P38" s="2">
        <f>Y38+MAX(0,MIN(AD38,$AE38-SUMIF($Z$2:$AD$2,"&lt;"&amp;AD$2,$Z38:$AD38)))</f>
        <v>0</v>
      </c>
      <c r="Q38" s="2">
        <f>ROUND(Q37+O38-P38,2)</f>
        <v>0</v>
      </c>
      <c r="R38" s="2">
        <f>D38+G38+J38+M38+P38</f>
        <v>950</v>
      </c>
      <c r="S38" s="2">
        <f>C38+F38+I38+L38+O38</f>
        <v>6.86</v>
      </c>
      <c r="T38" s="2">
        <f>E38+H38+K38+N38+Q38</f>
        <v>553.38</v>
      </c>
      <c r="U38" s="2">
        <f>MIN(Debts!$D$2,E37+C38)</f>
        <v>0</v>
      </c>
      <c r="V38" s="2">
        <f>MIN(Debts!$D$3,H37+F38)</f>
        <v>0</v>
      </c>
      <c r="W38" s="2">
        <f>MIN(Debts!$D$4,K37+I38)</f>
        <v>0</v>
      </c>
      <c r="X38" s="2">
        <f>MIN(Debts!$D$5,N37+L38)</f>
        <v>160</v>
      </c>
      <c r="Y38" s="2">
        <f>MIN(Debts!$D$6,Q37+O38)</f>
        <v>0</v>
      </c>
      <c r="Z38" s="2">
        <f>E37+C38-U38</f>
        <v>0</v>
      </c>
      <c r="AA38" s="2">
        <f>H37+F38-V38</f>
        <v>0</v>
      </c>
      <c r="AB38" s="2">
        <f>K37+I38-W38</f>
        <v>0</v>
      </c>
      <c r="AC38" s="2">
        <f>N37+L38-X38</f>
        <v>1343.3799999999999</v>
      </c>
      <c r="AD38" s="2">
        <f>Q37+O38-Y38</f>
        <v>0</v>
      </c>
      <c r="AE38" s="2">
        <f>MAX(0,Debts!$B$11-SUM(U38:Y38))</f>
        <v>790</v>
      </c>
    </row>
    <row r="39" spans="1:31" x14ac:dyDescent="0.25">
      <c r="A39" s="4">
        <v>37</v>
      </c>
      <c r="B39" s="5">
        <f>DATE(YEAR(Debts!$B$10),MONTH(Debts!$B$10)+A39-1,1)</f>
        <v>47423</v>
      </c>
      <c r="C39" s="2">
        <f>ROUND(E38*Debts!$C$2/12,2)</f>
        <v>0</v>
      </c>
      <c r="D39" s="2">
        <f>U39+MAX(0,MIN(Z39,$AE39-SUMIF($Z$2:$AD$2,"&lt;"&amp;Z$2,$Z39:$AD39)))</f>
        <v>0</v>
      </c>
      <c r="E39" s="2">
        <f>ROUND(E38+C39-D39,2)</f>
        <v>0</v>
      </c>
      <c r="F39" s="2">
        <f>ROUND(H38*Debts!$C$3/12,2)</f>
        <v>0</v>
      </c>
      <c r="G39" s="2">
        <f>V39+MAX(0,MIN(AA39,$AE39-SUMIF($Z$2:$AD$2,"&lt;"&amp;AA$2,$Z39:$AD39)))</f>
        <v>0</v>
      </c>
      <c r="H39" s="2">
        <f>ROUND(H38+F39-G39,2)</f>
        <v>0</v>
      </c>
      <c r="I39" s="2">
        <f>ROUND(K38*Debts!$C$4/12,2)</f>
        <v>0</v>
      </c>
      <c r="J39" s="2">
        <f>W39+MAX(0,MIN(AB39,$AE39-SUMIF($Z$2:$AD$2,"&lt;"&amp;AB$2,$Z39:$AD39)))</f>
        <v>0</v>
      </c>
      <c r="K39" s="2">
        <f>ROUND(K38+I39-J39,2)</f>
        <v>0</v>
      </c>
      <c r="L39" s="2">
        <f>ROUND(N38*Debts!$C$5/12,2)</f>
        <v>2.54</v>
      </c>
      <c r="M39" s="2">
        <f>X39+MAX(0,MIN(AC39,$AE39-SUMIF($Z$2:$AD$2,"&lt;"&amp;AC$2,$Z39:$AD39)))</f>
        <v>555.92</v>
      </c>
      <c r="N39" s="2">
        <f>ROUND(N38+L39-M39,2)</f>
        <v>0</v>
      </c>
      <c r="O39" s="2">
        <f>ROUND(Q38*Debts!$C$6/12,2)</f>
        <v>0</v>
      </c>
      <c r="P39" s="2">
        <f>Y39+MAX(0,MIN(AD39,$AE39-SUMIF($Z$2:$AD$2,"&lt;"&amp;AD$2,$Z39:$AD39)))</f>
        <v>0</v>
      </c>
      <c r="Q39" s="2">
        <f>ROUND(Q38+O39-P39,2)</f>
        <v>0</v>
      </c>
      <c r="R39" s="2">
        <f>D39+G39+J39+M39+P39</f>
        <v>555.92</v>
      </c>
      <c r="S39" s="2">
        <f>C39+F39+I39+L39+O39</f>
        <v>2.54</v>
      </c>
      <c r="T39" s="2">
        <f>E39+H39+K39+N39+Q39</f>
        <v>0</v>
      </c>
      <c r="U39" s="2">
        <f>MIN(Debts!$D$2,E38+C39)</f>
        <v>0</v>
      </c>
      <c r="V39" s="2">
        <f>MIN(Debts!$D$3,H38+F39)</f>
        <v>0</v>
      </c>
      <c r="W39" s="2">
        <f>MIN(Debts!$D$4,K38+I39)</f>
        <v>0</v>
      </c>
      <c r="X39" s="2">
        <f>MIN(Debts!$D$5,N38+L39)</f>
        <v>160</v>
      </c>
      <c r="Y39" s="2">
        <f>MIN(Debts!$D$6,Q38+O39)</f>
        <v>0</v>
      </c>
      <c r="Z39" s="2">
        <f>E38+C39-U39</f>
        <v>0</v>
      </c>
      <c r="AA39" s="2">
        <f>H38+F39-V39</f>
        <v>0</v>
      </c>
      <c r="AB39" s="2">
        <f>K38+I39-W39</f>
        <v>0</v>
      </c>
      <c r="AC39" s="2">
        <f>N38+L39-X39</f>
        <v>395.91999999999996</v>
      </c>
      <c r="AD39" s="2">
        <f>Q38+O39-Y39</f>
        <v>0</v>
      </c>
      <c r="AE39" s="2">
        <f>MAX(0,Debts!$B$11-SUM(U39:Y39))</f>
        <v>790</v>
      </c>
    </row>
    <row r="40" spans="1:31" x14ac:dyDescent="0.25">
      <c r="A40" s="4">
        <v>38</v>
      </c>
      <c r="B40" s="5">
        <f>DATE(YEAR(Debts!$B$10),MONTH(Debts!$B$10)+A40-1,1)</f>
        <v>47453</v>
      </c>
      <c r="C40" s="2">
        <f>ROUND(E39*Debts!$C$2/12,2)</f>
        <v>0</v>
      </c>
      <c r="D40" s="2">
        <f>U40+MAX(0,MIN(Z40,$AE40-SUMIF($Z$2:$AD$2,"&lt;"&amp;Z$2,$Z40:$AD40)))</f>
        <v>0</v>
      </c>
      <c r="E40" s="2">
        <f>ROUND(E39+C40-D40,2)</f>
        <v>0</v>
      </c>
      <c r="F40" s="2">
        <f>ROUND(H39*Debts!$C$3/12,2)</f>
        <v>0</v>
      </c>
      <c r="G40" s="2">
        <f>V40+MAX(0,MIN(AA40,$AE40-SUMIF($Z$2:$AD$2,"&lt;"&amp;AA$2,$Z40:$AD40)))</f>
        <v>0</v>
      </c>
      <c r="H40" s="2">
        <f>ROUND(H39+F40-G40,2)</f>
        <v>0</v>
      </c>
      <c r="I40" s="2">
        <f>ROUND(K39*Debts!$C$4/12,2)</f>
        <v>0</v>
      </c>
      <c r="J40" s="2">
        <f>W40+MAX(0,MIN(AB40,$AE40-SUMIF($Z$2:$AD$2,"&lt;"&amp;AB$2,$Z40:$AD40)))</f>
        <v>0</v>
      </c>
      <c r="K40" s="2">
        <f>ROUND(K39+I40-J40,2)</f>
        <v>0</v>
      </c>
      <c r="L40" s="2">
        <f>ROUND(N39*Debts!$C$5/12,2)</f>
        <v>0</v>
      </c>
      <c r="M40" s="2">
        <f>X40+MAX(0,MIN(AC40,$AE40-SUMIF($Z$2:$AD$2,"&lt;"&amp;AC$2,$Z40:$AD40)))</f>
        <v>0</v>
      </c>
      <c r="N40" s="2">
        <f>ROUND(N39+L40-M40,2)</f>
        <v>0</v>
      </c>
      <c r="O40" s="2">
        <f>ROUND(Q39*Debts!$C$6/12,2)</f>
        <v>0</v>
      </c>
      <c r="P40" s="2">
        <f>Y40+MAX(0,MIN(AD40,$AE40-SUMIF($Z$2:$AD$2,"&lt;"&amp;AD$2,$Z40:$AD40)))</f>
        <v>0</v>
      </c>
      <c r="Q40" s="2">
        <f>ROUND(Q39+O40-P40,2)</f>
        <v>0</v>
      </c>
      <c r="R40" s="2">
        <f>D40+G40+J40+M40+P40</f>
        <v>0</v>
      </c>
      <c r="S40" s="2">
        <f>C40+F40+I40+L40+O40</f>
        <v>0</v>
      </c>
      <c r="T40" s="2">
        <f>E40+H40+K40+N40+Q40</f>
        <v>0</v>
      </c>
      <c r="U40" s="2">
        <f>MIN(Debts!$D$2,E39+C40)</f>
        <v>0</v>
      </c>
      <c r="V40" s="2">
        <f>MIN(Debts!$D$3,H39+F40)</f>
        <v>0</v>
      </c>
      <c r="W40" s="2">
        <f>MIN(Debts!$D$4,K39+I40)</f>
        <v>0</v>
      </c>
      <c r="X40" s="2">
        <f>MIN(Debts!$D$5,N39+L40)</f>
        <v>0</v>
      </c>
      <c r="Y40" s="2">
        <f>MIN(Debts!$D$6,Q39+O40)</f>
        <v>0</v>
      </c>
      <c r="Z40" s="2">
        <f>E39+C40-U40</f>
        <v>0</v>
      </c>
      <c r="AA40" s="2">
        <f>H39+F40-V40</f>
        <v>0</v>
      </c>
      <c r="AB40" s="2">
        <f>K39+I40-W40</f>
        <v>0</v>
      </c>
      <c r="AC40" s="2">
        <f>N39+L40-X40</f>
        <v>0</v>
      </c>
      <c r="AD40" s="2">
        <f>Q39+O40-Y40</f>
        <v>0</v>
      </c>
      <c r="AE40" s="2">
        <f>MAX(0,Debts!$B$11-SUM(U40:Y40))</f>
        <v>950</v>
      </c>
    </row>
    <row r="41" spans="1:31" x14ac:dyDescent="0.25">
      <c r="A41" s="4">
        <v>39</v>
      </c>
      <c r="B41" s="5">
        <f>DATE(YEAR(Debts!$B$10),MONTH(Debts!$B$10)+A41-1,1)</f>
        <v>47484</v>
      </c>
      <c r="C41" s="2">
        <f>ROUND(E40*Debts!$C$2/12,2)</f>
        <v>0</v>
      </c>
      <c r="D41" s="2">
        <f>U41+MAX(0,MIN(Z41,$AE41-SUMIF($Z$2:$AD$2,"&lt;"&amp;Z$2,$Z41:$AD41)))</f>
        <v>0</v>
      </c>
      <c r="E41" s="2">
        <f>ROUND(E40+C41-D41,2)</f>
        <v>0</v>
      </c>
      <c r="F41" s="2">
        <f>ROUND(H40*Debts!$C$3/12,2)</f>
        <v>0</v>
      </c>
      <c r="G41" s="2">
        <f>V41+MAX(0,MIN(AA41,$AE41-SUMIF($Z$2:$AD$2,"&lt;"&amp;AA$2,$Z41:$AD41)))</f>
        <v>0</v>
      </c>
      <c r="H41" s="2">
        <f>ROUND(H40+F41-G41,2)</f>
        <v>0</v>
      </c>
      <c r="I41" s="2">
        <f>ROUND(K40*Debts!$C$4/12,2)</f>
        <v>0</v>
      </c>
      <c r="J41" s="2">
        <f>W41+MAX(0,MIN(AB41,$AE41-SUMIF($Z$2:$AD$2,"&lt;"&amp;AB$2,$Z41:$AD41)))</f>
        <v>0</v>
      </c>
      <c r="K41" s="2">
        <f>ROUND(K40+I41-J41,2)</f>
        <v>0</v>
      </c>
      <c r="L41" s="2">
        <f>ROUND(N40*Debts!$C$5/12,2)</f>
        <v>0</v>
      </c>
      <c r="M41" s="2">
        <f>X41+MAX(0,MIN(AC41,$AE41-SUMIF($Z$2:$AD$2,"&lt;"&amp;AC$2,$Z41:$AD41)))</f>
        <v>0</v>
      </c>
      <c r="N41" s="2">
        <f>ROUND(N40+L41-M41,2)</f>
        <v>0</v>
      </c>
      <c r="O41" s="2">
        <f>ROUND(Q40*Debts!$C$6/12,2)</f>
        <v>0</v>
      </c>
      <c r="P41" s="2">
        <f>Y41+MAX(0,MIN(AD41,$AE41-SUMIF($Z$2:$AD$2,"&lt;"&amp;AD$2,$Z41:$AD41)))</f>
        <v>0</v>
      </c>
      <c r="Q41" s="2">
        <f>ROUND(Q40+O41-P41,2)</f>
        <v>0</v>
      </c>
      <c r="R41" s="2">
        <f>D41+G41+J41+M41+P41</f>
        <v>0</v>
      </c>
      <c r="S41" s="2">
        <f>C41+F41+I41+L41+O41</f>
        <v>0</v>
      </c>
      <c r="T41" s="2">
        <f>E41+H41+K41+N41+Q41</f>
        <v>0</v>
      </c>
      <c r="U41" s="2">
        <f>MIN(Debts!$D$2,E40+C41)</f>
        <v>0</v>
      </c>
      <c r="V41" s="2">
        <f>MIN(Debts!$D$3,H40+F41)</f>
        <v>0</v>
      </c>
      <c r="W41" s="2">
        <f>MIN(Debts!$D$4,K40+I41)</f>
        <v>0</v>
      </c>
      <c r="X41" s="2">
        <f>MIN(Debts!$D$5,N40+L41)</f>
        <v>0</v>
      </c>
      <c r="Y41" s="2">
        <f>MIN(Debts!$D$6,Q40+O41)</f>
        <v>0</v>
      </c>
      <c r="Z41" s="2">
        <f>E40+C41-U41</f>
        <v>0</v>
      </c>
      <c r="AA41" s="2">
        <f>H40+F41-V41</f>
        <v>0</v>
      </c>
      <c r="AB41" s="2">
        <f>K40+I41-W41</f>
        <v>0</v>
      </c>
      <c r="AC41" s="2">
        <f>N40+L41-X41</f>
        <v>0</v>
      </c>
      <c r="AD41" s="2">
        <f>Q40+O41-Y41</f>
        <v>0</v>
      </c>
      <c r="AE41" s="2">
        <f>MAX(0,Debts!$B$11-SUM(U41:Y41))</f>
        <v>950</v>
      </c>
    </row>
    <row r="42" spans="1:31" x14ac:dyDescent="0.25">
      <c r="A42" s="4">
        <v>40</v>
      </c>
      <c r="B42" s="5">
        <f>DATE(YEAR(Debts!$B$10),MONTH(Debts!$B$10)+A42-1,1)</f>
        <v>47515</v>
      </c>
      <c r="C42" s="2">
        <f>ROUND(E41*Debts!$C$2/12,2)</f>
        <v>0</v>
      </c>
      <c r="D42" s="2">
        <f>U42+MAX(0,MIN(Z42,$AE42-SUMIF($Z$2:$AD$2,"&lt;"&amp;Z$2,$Z42:$AD42)))</f>
        <v>0</v>
      </c>
      <c r="E42" s="2">
        <f>ROUND(E41+C42-D42,2)</f>
        <v>0</v>
      </c>
      <c r="F42" s="2">
        <f>ROUND(H41*Debts!$C$3/12,2)</f>
        <v>0</v>
      </c>
      <c r="G42" s="2">
        <f>V42+MAX(0,MIN(AA42,$AE42-SUMIF($Z$2:$AD$2,"&lt;"&amp;AA$2,$Z42:$AD42)))</f>
        <v>0</v>
      </c>
      <c r="H42" s="2">
        <f>ROUND(H41+F42-G42,2)</f>
        <v>0</v>
      </c>
      <c r="I42" s="2">
        <f>ROUND(K41*Debts!$C$4/12,2)</f>
        <v>0</v>
      </c>
      <c r="J42" s="2">
        <f>W42+MAX(0,MIN(AB42,$AE42-SUMIF($Z$2:$AD$2,"&lt;"&amp;AB$2,$Z42:$AD42)))</f>
        <v>0</v>
      </c>
      <c r="K42" s="2">
        <f>ROUND(K41+I42-J42,2)</f>
        <v>0</v>
      </c>
      <c r="L42" s="2">
        <f>ROUND(N41*Debts!$C$5/12,2)</f>
        <v>0</v>
      </c>
      <c r="M42" s="2">
        <f>X42+MAX(0,MIN(AC42,$AE42-SUMIF($Z$2:$AD$2,"&lt;"&amp;AC$2,$Z42:$AD42)))</f>
        <v>0</v>
      </c>
      <c r="N42" s="2">
        <f>ROUND(N41+L42-M42,2)</f>
        <v>0</v>
      </c>
      <c r="O42" s="2">
        <f>ROUND(Q41*Debts!$C$6/12,2)</f>
        <v>0</v>
      </c>
      <c r="P42" s="2">
        <f>Y42+MAX(0,MIN(AD42,$AE42-SUMIF($Z$2:$AD$2,"&lt;"&amp;AD$2,$Z42:$AD42)))</f>
        <v>0</v>
      </c>
      <c r="Q42" s="2">
        <f>ROUND(Q41+O42-P42,2)</f>
        <v>0</v>
      </c>
      <c r="R42" s="2">
        <f>D42+G42+J42+M42+P42</f>
        <v>0</v>
      </c>
      <c r="S42" s="2">
        <f>C42+F42+I42+L42+O42</f>
        <v>0</v>
      </c>
      <c r="T42" s="2">
        <f>E42+H42+K42+N42+Q42</f>
        <v>0</v>
      </c>
      <c r="U42" s="2">
        <f>MIN(Debts!$D$2,E41+C42)</f>
        <v>0</v>
      </c>
      <c r="V42" s="2">
        <f>MIN(Debts!$D$3,H41+F42)</f>
        <v>0</v>
      </c>
      <c r="W42" s="2">
        <f>MIN(Debts!$D$4,K41+I42)</f>
        <v>0</v>
      </c>
      <c r="X42" s="2">
        <f>MIN(Debts!$D$5,N41+L42)</f>
        <v>0</v>
      </c>
      <c r="Y42" s="2">
        <f>MIN(Debts!$D$6,Q41+O42)</f>
        <v>0</v>
      </c>
      <c r="Z42" s="2">
        <f>E41+C42-U42</f>
        <v>0</v>
      </c>
      <c r="AA42" s="2">
        <f>H41+F42-V42</f>
        <v>0</v>
      </c>
      <c r="AB42" s="2">
        <f>K41+I42-W42</f>
        <v>0</v>
      </c>
      <c r="AC42" s="2">
        <f>N41+L42-X42</f>
        <v>0</v>
      </c>
      <c r="AD42" s="2">
        <f>Q41+O42-Y42</f>
        <v>0</v>
      </c>
      <c r="AE42" s="2">
        <f>MAX(0,Debts!$B$11-SUM(U42:Y42))</f>
        <v>950</v>
      </c>
    </row>
    <row r="43" spans="1:31" x14ac:dyDescent="0.25">
      <c r="A43" s="4">
        <v>41</v>
      </c>
      <c r="B43" s="5">
        <f>DATE(YEAR(Debts!$B$10),MONTH(Debts!$B$10)+A43-1,1)</f>
        <v>47543</v>
      </c>
      <c r="C43" s="2">
        <f>ROUND(E42*Debts!$C$2/12,2)</f>
        <v>0</v>
      </c>
      <c r="D43" s="2">
        <f>U43+MAX(0,MIN(Z43,$AE43-SUMIF($Z$2:$AD$2,"&lt;"&amp;Z$2,$Z43:$AD43)))</f>
        <v>0</v>
      </c>
      <c r="E43" s="2">
        <f>ROUND(E42+C43-D43,2)</f>
        <v>0</v>
      </c>
      <c r="F43" s="2">
        <f>ROUND(H42*Debts!$C$3/12,2)</f>
        <v>0</v>
      </c>
      <c r="G43" s="2">
        <f>V43+MAX(0,MIN(AA43,$AE43-SUMIF($Z$2:$AD$2,"&lt;"&amp;AA$2,$Z43:$AD43)))</f>
        <v>0</v>
      </c>
      <c r="H43" s="2">
        <f>ROUND(H42+F43-G43,2)</f>
        <v>0</v>
      </c>
      <c r="I43" s="2">
        <f>ROUND(K42*Debts!$C$4/12,2)</f>
        <v>0</v>
      </c>
      <c r="J43" s="2">
        <f>W43+MAX(0,MIN(AB43,$AE43-SUMIF($Z$2:$AD$2,"&lt;"&amp;AB$2,$Z43:$AD43)))</f>
        <v>0</v>
      </c>
      <c r="K43" s="2">
        <f>ROUND(K42+I43-J43,2)</f>
        <v>0</v>
      </c>
      <c r="L43" s="2">
        <f>ROUND(N42*Debts!$C$5/12,2)</f>
        <v>0</v>
      </c>
      <c r="M43" s="2">
        <f>X43+MAX(0,MIN(AC43,$AE43-SUMIF($Z$2:$AD$2,"&lt;"&amp;AC$2,$Z43:$AD43)))</f>
        <v>0</v>
      </c>
      <c r="N43" s="2">
        <f>ROUND(N42+L43-M43,2)</f>
        <v>0</v>
      </c>
      <c r="O43" s="2">
        <f>ROUND(Q42*Debts!$C$6/12,2)</f>
        <v>0</v>
      </c>
      <c r="P43" s="2">
        <f>Y43+MAX(0,MIN(AD43,$AE43-SUMIF($Z$2:$AD$2,"&lt;"&amp;AD$2,$Z43:$AD43)))</f>
        <v>0</v>
      </c>
      <c r="Q43" s="2">
        <f>ROUND(Q42+O43-P43,2)</f>
        <v>0</v>
      </c>
      <c r="R43" s="2">
        <f>D43+G43+J43+M43+P43</f>
        <v>0</v>
      </c>
      <c r="S43" s="2">
        <f>C43+F43+I43+L43+O43</f>
        <v>0</v>
      </c>
      <c r="T43" s="2">
        <f>E43+H43+K43+N43+Q43</f>
        <v>0</v>
      </c>
      <c r="U43" s="2">
        <f>MIN(Debts!$D$2,E42+C43)</f>
        <v>0</v>
      </c>
      <c r="V43" s="2">
        <f>MIN(Debts!$D$3,H42+F43)</f>
        <v>0</v>
      </c>
      <c r="W43" s="2">
        <f>MIN(Debts!$D$4,K42+I43)</f>
        <v>0</v>
      </c>
      <c r="X43" s="2">
        <f>MIN(Debts!$D$5,N42+L43)</f>
        <v>0</v>
      </c>
      <c r="Y43" s="2">
        <f>MIN(Debts!$D$6,Q42+O43)</f>
        <v>0</v>
      </c>
      <c r="Z43" s="2">
        <f>E42+C43-U43</f>
        <v>0</v>
      </c>
      <c r="AA43" s="2">
        <f>H42+F43-V43</f>
        <v>0</v>
      </c>
      <c r="AB43" s="2">
        <f>K42+I43-W43</f>
        <v>0</v>
      </c>
      <c r="AC43" s="2">
        <f>N42+L43-X43</f>
        <v>0</v>
      </c>
      <c r="AD43" s="2">
        <f>Q42+O43-Y43</f>
        <v>0</v>
      </c>
      <c r="AE43" s="2">
        <f>MAX(0,Debts!$B$11-SUM(U43:Y43))</f>
        <v>950</v>
      </c>
    </row>
    <row r="44" spans="1:31" x14ac:dyDescent="0.25">
      <c r="A44" s="4">
        <v>42</v>
      </c>
      <c r="B44" s="5">
        <f>DATE(YEAR(Debts!$B$10),MONTH(Debts!$B$10)+A44-1,1)</f>
        <v>47574</v>
      </c>
      <c r="C44" s="2">
        <f>ROUND(E43*Debts!$C$2/12,2)</f>
        <v>0</v>
      </c>
      <c r="D44" s="2">
        <f>U44+MAX(0,MIN(Z44,$AE44-SUMIF($Z$2:$AD$2,"&lt;"&amp;Z$2,$Z44:$AD44)))</f>
        <v>0</v>
      </c>
      <c r="E44" s="2">
        <f>ROUND(E43+C44-D44,2)</f>
        <v>0</v>
      </c>
      <c r="F44" s="2">
        <f>ROUND(H43*Debts!$C$3/12,2)</f>
        <v>0</v>
      </c>
      <c r="G44" s="2">
        <f>V44+MAX(0,MIN(AA44,$AE44-SUMIF($Z$2:$AD$2,"&lt;"&amp;AA$2,$Z44:$AD44)))</f>
        <v>0</v>
      </c>
      <c r="H44" s="2">
        <f>ROUND(H43+F44-G44,2)</f>
        <v>0</v>
      </c>
      <c r="I44" s="2">
        <f>ROUND(K43*Debts!$C$4/12,2)</f>
        <v>0</v>
      </c>
      <c r="J44" s="2">
        <f>W44+MAX(0,MIN(AB44,$AE44-SUMIF($Z$2:$AD$2,"&lt;"&amp;AB$2,$Z44:$AD44)))</f>
        <v>0</v>
      </c>
      <c r="K44" s="2">
        <f>ROUND(K43+I44-J44,2)</f>
        <v>0</v>
      </c>
      <c r="L44" s="2">
        <f>ROUND(N43*Debts!$C$5/12,2)</f>
        <v>0</v>
      </c>
      <c r="M44" s="2">
        <f>X44+MAX(0,MIN(AC44,$AE44-SUMIF($Z$2:$AD$2,"&lt;"&amp;AC$2,$Z44:$AD44)))</f>
        <v>0</v>
      </c>
      <c r="N44" s="2">
        <f>ROUND(N43+L44-M44,2)</f>
        <v>0</v>
      </c>
      <c r="O44" s="2">
        <f>ROUND(Q43*Debts!$C$6/12,2)</f>
        <v>0</v>
      </c>
      <c r="P44" s="2">
        <f>Y44+MAX(0,MIN(AD44,$AE44-SUMIF($Z$2:$AD$2,"&lt;"&amp;AD$2,$Z44:$AD44)))</f>
        <v>0</v>
      </c>
      <c r="Q44" s="2">
        <f>ROUND(Q43+O44-P44,2)</f>
        <v>0</v>
      </c>
      <c r="R44" s="2">
        <f>D44+G44+J44+M44+P44</f>
        <v>0</v>
      </c>
      <c r="S44" s="2">
        <f>C44+F44+I44+L44+O44</f>
        <v>0</v>
      </c>
      <c r="T44" s="2">
        <f>E44+H44+K44+N44+Q44</f>
        <v>0</v>
      </c>
      <c r="U44" s="2">
        <f>MIN(Debts!$D$2,E43+C44)</f>
        <v>0</v>
      </c>
      <c r="V44" s="2">
        <f>MIN(Debts!$D$3,H43+F44)</f>
        <v>0</v>
      </c>
      <c r="W44" s="2">
        <f>MIN(Debts!$D$4,K43+I44)</f>
        <v>0</v>
      </c>
      <c r="X44" s="2">
        <f>MIN(Debts!$D$5,N43+L44)</f>
        <v>0</v>
      </c>
      <c r="Y44" s="2">
        <f>MIN(Debts!$D$6,Q43+O44)</f>
        <v>0</v>
      </c>
      <c r="Z44" s="2">
        <f>E43+C44-U44</f>
        <v>0</v>
      </c>
      <c r="AA44" s="2">
        <f>H43+F44-V44</f>
        <v>0</v>
      </c>
      <c r="AB44" s="2">
        <f>K43+I44-W44</f>
        <v>0</v>
      </c>
      <c r="AC44" s="2">
        <f>N43+L44-X44</f>
        <v>0</v>
      </c>
      <c r="AD44" s="2">
        <f>Q43+O44-Y44</f>
        <v>0</v>
      </c>
      <c r="AE44" s="2">
        <f>MAX(0,Debts!$B$11-SUM(U44:Y44))</f>
        <v>950</v>
      </c>
    </row>
    <row r="45" spans="1:31" x14ac:dyDescent="0.25">
      <c r="A45" s="4">
        <v>43</v>
      </c>
      <c r="B45" s="5">
        <f>DATE(YEAR(Debts!$B$10),MONTH(Debts!$B$10)+A45-1,1)</f>
        <v>47604</v>
      </c>
      <c r="C45" s="2">
        <f>ROUND(E44*Debts!$C$2/12,2)</f>
        <v>0</v>
      </c>
      <c r="D45" s="2">
        <f>U45+MAX(0,MIN(Z45,$AE45-SUMIF($Z$2:$AD$2,"&lt;"&amp;Z$2,$Z45:$AD45)))</f>
        <v>0</v>
      </c>
      <c r="E45" s="2">
        <f>ROUND(E44+C45-D45,2)</f>
        <v>0</v>
      </c>
      <c r="F45" s="2">
        <f>ROUND(H44*Debts!$C$3/12,2)</f>
        <v>0</v>
      </c>
      <c r="G45" s="2">
        <f>V45+MAX(0,MIN(AA45,$AE45-SUMIF($Z$2:$AD$2,"&lt;"&amp;AA$2,$Z45:$AD45)))</f>
        <v>0</v>
      </c>
      <c r="H45" s="2">
        <f>ROUND(H44+F45-G45,2)</f>
        <v>0</v>
      </c>
      <c r="I45" s="2">
        <f>ROUND(K44*Debts!$C$4/12,2)</f>
        <v>0</v>
      </c>
      <c r="J45" s="2">
        <f>W45+MAX(0,MIN(AB45,$AE45-SUMIF($Z$2:$AD$2,"&lt;"&amp;AB$2,$Z45:$AD45)))</f>
        <v>0</v>
      </c>
      <c r="K45" s="2">
        <f>ROUND(K44+I45-J45,2)</f>
        <v>0</v>
      </c>
      <c r="L45" s="2">
        <f>ROUND(N44*Debts!$C$5/12,2)</f>
        <v>0</v>
      </c>
      <c r="M45" s="2">
        <f>X45+MAX(0,MIN(AC45,$AE45-SUMIF($Z$2:$AD$2,"&lt;"&amp;AC$2,$Z45:$AD45)))</f>
        <v>0</v>
      </c>
      <c r="N45" s="2">
        <f>ROUND(N44+L45-M45,2)</f>
        <v>0</v>
      </c>
      <c r="O45" s="2">
        <f>ROUND(Q44*Debts!$C$6/12,2)</f>
        <v>0</v>
      </c>
      <c r="P45" s="2">
        <f>Y45+MAX(0,MIN(AD45,$AE45-SUMIF($Z$2:$AD$2,"&lt;"&amp;AD$2,$Z45:$AD45)))</f>
        <v>0</v>
      </c>
      <c r="Q45" s="2">
        <f>ROUND(Q44+O45-P45,2)</f>
        <v>0</v>
      </c>
      <c r="R45" s="2">
        <f>D45+G45+J45+M45+P45</f>
        <v>0</v>
      </c>
      <c r="S45" s="2">
        <f>C45+F45+I45+L45+O45</f>
        <v>0</v>
      </c>
      <c r="T45" s="2">
        <f>E45+H45+K45+N45+Q45</f>
        <v>0</v>
      </c>
      <c r="U45" s="2">
        <f>MIN(Debts!$D$2,E44+C45)</f>
        <v>0</v>
      </c>
      <c r="V45" s="2">
        <f>MIN(Debts!$D$3,H44+F45)</f>
        <v>0</v>
      </c>
      <c r="W45" s="2">
        <f>MIN(Debts!$D$4,K44+I45)</f>
        <v>0</v>
      </c>
      <c r="X45" s="2">
        <f>MIN(Debts!$D$5,N44+L45)</f>
        <v>0</v>
      </c>
      <c r="Y45" s="2">
        <f>MIN(Debts!$D$6,Q44+O45)</f>
        <v>0</v>
      </c>
      <c r="Z45" s="2">
        <f>E44+C45-U45</f>
        <v>0</v>
      </c>
      <c r="AA45" s="2">
        <f>H44+F45-V45</f>
        <v>0</v>
      </c>
      <c r="AB45" s="2">
        <f>K44+I45-W45</f>
        <v>0</v>
      </c>
      <c r="AC45" s="2">
        <f>N44+L45-X45</f>
        <v>0</v>
      </c>
      <c r="AD45" s="2">
        <f>Q44+O45-Y45</f>
        <v>0</v>
      </c>
      <c r="AE45" s="2">
        <f>MAX(0,Debts!$B$11-SUM(U45:Y45))</f>
        <v>950</v>
      </c>
    </row>
    <row r="46" spans="1:31" x14ac:dyDescent="0.25">
      <c r="A46" s="4">
        <v>44</v>
      </c>
      <c r="B46" s="5">
        <f>DATE(YEAR(Debts!$B$10),MONTH(Debts!$B$10)+A46-1,1)</f>
        <v>47635</v>
      </c>
      <c r="C46" s="2">
        <f>ROUND(E45*Debts!$C$2/12,2)</f>
        <v>0</v>
      </c>
      <c r="D46" s="2">
        <f>U46+MAX(0,MIN(Z46,$AE46-SUMIF($Z$2:$AD$2,"&lt;"&amp;Z$2,$Z46:$AD46)))</f>
        <v>0</v>
      </c>
      <c r="E46" s="2">
        <f>ROUND(E45+C46-D46,2)</f>
        <v>0</v>
      </c>
      <c r="F46" s="2">
        <f>ROUND(H45*Debts!$C$3/12,2)</f>
        <v>0</v>
      </c>
      <c r="G46" s="2">
        <f>V46+MAX(0,MIN(AA46,$AE46-SUMIF($Z$2:$AD$2,"&lt;"&amp;AA$2,$Z46:$AD46)))</f>
        <v>0</v>
      </c>
      <c r="H46" s="2">
        <f>ROUND(H45+F46-G46,2)</f>
        <v>0</v>
      </c>
      <c r="I46" s="2">
        <f>ROUND(K45*Debts!$C$4/12,2)</f>
        <v>0</v>
      </c>
      <c r="J46" s="2">
        <f>W46+MAX(0,MIN(AB46,$AE46-SUMIF($Z$2:$AD$2,"&lt;"&amp;AB$2,$Z46:$AD46)))</f>
        <v>0</v>
      </c>
      <c r="K46" s="2">
        <f>ROUND(K45+I46-J46,2)</f>
        <v>0</v>
      </c>
      <c r="L46" s="2">
        <f>ROUND(N45*Debts!$C$5/12,2)</f>
        <v>0</v>
      </c>
      <c r="M46" s="2">
        <f>X46+MAX(0,MIN(AC46,$AE46-SUMIF($Z$2:$AD$2,"&lt;"&amp;AC$2,$Z46:$AD46)))</f>
        <v>0</v>
      </c>
      <c r="N46" s="2">
        <f>ROUND(N45+L46-M46,2)</f>
        <v>0</v>
      </c>
      <c r="O46" s="2">
        <f>ROUND(Q45*Debts!$C$6/12,2)</f>
        <v>0</v>
      </c>
      <c r="P46" s="2">
        <f>Y46+MAX(0,MIN(AD46,$AE46-SUMIF($Z$2:$AD$2,"&lt;"&amp;AD$2,$Z46:$AD46)))</f>
        <v>0</v>
      </c>
      <c r="Q46" s="2">
        <f>ROUND(Q45+O46-P46,2)</f>
        <v>0</v>
      </c>
      <c r="R46" s="2">
        <f>D46+G46+J46+M46+P46</f>
        <v>0</v>
      </c>
      <c r="S46" s="2">
        <f>C46+F46+I46+L46+O46</f>
        <v>0</v>
      </c>
      <c r="T46" s="2">
        <f>E46+H46+K46+N46+Q46</f>
        <v>0</v>
      </c>
      <c r="U46" s="2">
        <f>MIN(Debts!$D$2,E45+C46)</f>
        <v>0</v>
      </c>
      <c r="V46" s="2">
        <f>MIN(Debts!$D$3,H45+F46)</f>
        <v>0</v>
      </c>
      <c r="W46" s="2">
        <f>MIN(Debts!$D$4,K45+I46)</f>
        <v>0</v>
      </c>
      <c r="X46" s="2">
        <f>MIN(Debts!$D$5,N45+L46)</f>
        <v>0</v>
      </c>
      <c r="Y46" s="2">
        <f>MIN(Debts!$D$6,Q45+O46)</f>
        <v>0</v>
      </c>
      <c r="Z46" s="2">
        <f>E45+C46-U46</f>
        <v>0</v>
      </c>
      <c r="AA46" s="2">
        <f>H45+F46-V46</f>
        <v>0</v>
      </c>
      <c r="AB46" s="2">
        <f>K45+I46-W46</f>
        <v>0</v>
      </c>
      <c r="AC46" s="2">
        <f>N45+L46-X46</f>
        <v>0</v>
      </c>
      <c r="AD46" s="2">
        <f>Q45+O46-Y46</f>
        <v>0</v>
      </c>
      <c r="AE46" s="2">
        <f>MAX(0,Debts!$B$11-SUM(U46:Y46))</f>
        <v>950</v>
      </c>
    </row>
    <row r="47" spans="1:31" x14ac:dyDescent="0.25">
      <c r="A47" s="4">
        <v>45</v>
      </c>
      <c r="B47" s="5">
        <f>DATE(YEAR(Debts!$B$10),MONTH(Debts!$B$10)+A47-1,1)</f>
        <v>47665</v>
      </c>
      <c r="C47" s="2">
        <f>ROUND(E46*Debts!$C$2/12,2)</f>
        <v>0</v>
      </c>
      <c r="D47" s="2">
        <f>U47+MAX(0,MIN(Z47,$AE47-SUMIF($Z$2:$AD$2,"&lt;"&amp;Z$2,$Z47:$AD47)))</f>
        <v>0</v>
      </c>
      <c r="E47" s="2">
        <f>ROUND(E46+C47-D47,2)</f>
        <v>0</v>
      </c>
      <c r="F47" s="2">
        <f>ROUND(H46*Debts!$C$3/12,2)</f>
        <v>0</v>
      </c>
      <c r="G47" s="2">
        <f>V47+MAX(0,MIN(AA47,$AE47-SUMIF($Z$2:$AD$2,"&lt;"&amp;AA$2,$Z47:$AD47)))</f>
        <v>0</v>
      </c>
      <c r="H47" s="2">
        <f>ROUND(H46+F47-G47,2)</f>
        <v>0</v>
      </c>
      <c r="I47" s="2">
        <f>ROUND(K46*Debts!$C$4/12,2)</f>
        <v>0</v>
      </c>
      <c r="J47" s="2">
        <f>W47+MAX(0,MIN(AB47,$AE47-SUMIF($Z$2:$AD$2,"&lt;"&amp;AB$2,$Z47:$AD47)))</f>
        <v>0</v>
      </c>
      <c r="K47" s="2">
        <f>ROUND(K46+I47-J47,2)</f>
        <v>0</v>
      </c>
      <c r="L47" s="2">
        <f>ROUND(N46*Debts!$C$5/12,2)</f>
        <v>0</v>
      </c>
      <c r="M47" s="2">
        <f>X47+MAX(0,MIN(AC47,$AE47-SUMIF($Z$2:$AD$2,"&lt;"&amp;AC$2,$Z47:$AD47)))</f>
        <v>0</v>
      </c>
      <c r="N47" s="2">
        <f>ROUND(N46+L47-M47,2)</f>
        <v>0</v>
      </c>
      <c r="O47" s="2">
        <f>ROUND(Q46*Debts!$C$6/12,2)</f>
        <v>0</v>
      </c>
      <c r="P47" s="2">
        <f>Y47+MAX(0,MIN(AD47,$AE47-SUMIF($Z$2:$AD$2,"&lt;"&amp;AD$2,$Z47:$AD47)))</f>
        <v>0</v>
      </c>
      <c r="Q47" s="2">
        <f>ROUND(Q46+O47-P47,2)</f>
        <v>0</v>
      </c>
      <c r="R47" s="2">
        <f>D47+G47+J47+M47+P47</f>
        <v>0</v>
      </c>
      <c r="S47" s="2">
        <f>C47+F47+I47+L47+O47</f>
        <v>0</v>
      </c>
      <c r="T47" s="2">
        <f>E47+H47+K47+N47+Q47</f>
        <v>0</v>
      </c>
      <c r="U47" s="2">
        <f>MIN(Debts!$D$2,E46+C47)</f>
        <v>0</v>
      </c>
      <c r="V47" s="2">
        <f>MIN(Debts!$D$3,H46+F47)</f>
        <v>0</v>
      </c>
      <c r="W47" s="2">
        <f>MIN(Debts!$D$4,K46+I47)</f>
        <v>0</v>
      </c>
      <c r="X47" s="2">
        <f>MIN(Debts!$D$5,N46+L47)</f>
        <v>0</v>
      </c>
      <c r="Y47" s="2">
        <f>MIN(Debts!$D$6,Q46+O47)</f>
        <v>0</v>
      </c>
      <c r="Z47" s="2">
        <f>E46+C47-U47</f>
        <v>0</v>
      </c>
      <c r="AA47" s="2">
        <f>H46+F47-V47</f>
        <v>0</v>
      </c>
      <c r="AB47" s="2">
        <f>K46+I47-W47</f>
        <v>0</v>
      </c>
      <c r="AC47" s="2">
        <f>N46+L47-X47</f>
        <v>0</v>
      </c>
      <c r="AD47" s="2">
        <f>Q46+O47-Y47</f>
        <v>0</v>
      </c>
      <c r="AE47" s="2">
        <f>MAX(0,Debts!$B$11-SUM(U47:Y47))</f>
        <v>950</v>
      </c>
    </row>
    <row r="48" spans="1:31" x14ac:dyDescent="0.25">
      <c r="A48" s="4">
        <v>46</v>
      </c>
      <c r="B48" s="5">
        <f>DATE(YEAR(Debts!$B$10),MONTH(Debts!$B$10)+A48-1,1)</f>
        <v>47696</v>
      </c>
      <c r="C48" s="2">
        <f>ROUND(E47*Debts!$C$2/12,2)</f>
        <v>0</v>
      </c>
      <c r="D48" s="2">
        <f>U48+MAX(0,MIN(Z48,$AE48-SUMIF($Z$2:$AD$2,"&lt;"&amp;Z$2,$Z48:$AD48)))</f>
        <v>0</v>
      </c>
      <c r="E48" s="2">
        <f>ROUND(E47+C48-D48,2)</f>
        <v>0</v>
      </c>
      <c r="F48" s="2">
        <f>ROUND(H47*Debts!$C$3/12,2)</f>
        <v>0</v>
      </c>
      <c r="G48" s="2">
        <f>V48+MAX(0,MIN(AA48,$AE48-SUMIF($Z$2:$AD$2,"&lt;"&amp;AA$2,$Z48:$AD48)))</f>
        <v>0</v>
      </c>
      <c r="H48" s="2">
        <f>ROUND(H47+F48-G48,2)</f>
        <v>0</v>
      </c>
      <c r="I48" s="2">
        <f>ROUND(K47*Debts!$C$4/12,2)</f>
        <v>0</v>
      </c>
      <c r="J48" s="2">
        <f>W48+MAX(0,MIN(AB48,$AE48-SUMIF($Z$2:$AD$2,"&lt;"&amp;AB$2,$Z48:$AD48)))</f>
        <v>0</v>
      </c>
      <c r="K48" s="2">
        <f>ROUND(K47+I48-J48,2)</f>
        <v>0</v>
      </c>
      <c r="L48" s="2">
        <f>ROUND(N47*Debts!$C$5/12,2)</f>
        <v>0</v>
      </c>
      <c r="M48" s="2">
        <f>X48+MAX(0,MIN(AC48,$AE48-SUMIF($Z$2:$AD$2,"&lt;"&amp;AC$2,$Z48:$AD48)))</f>
        <v>0</v>
      </c>
      <c r="N48" s="2">
        <f>ROUND(N47+L48-M48,2)</f>
        <v>0</v>
      </c>
      <c r="O48" s="2">
        <f>ROUND(Q47*Debts!$C$6/12,2)</f>
        <v>0</v>
      </c>
      <c r="P48" s="2">
        <f>Y48+MAX(0,MIN(AD48,$AE48-SUMIF($Z$2:$AD$2,"&lt;"&amp;AD$2,$Z48:$AD48)))</f>
        <v>0</v>
      </c>
      <c r="Q48" s="2">
        <f>ROUND(Q47+O48-P48,2)</f>
        <v>0</v>
      </c>
      <c r="R48" s="2">
        <f>D48+G48+J48+M48+P48</f>
        <v>0</v>
      </c>
      <c r="S48" s="2">
        <f>C48+F48+I48+L48+O48</f>
        <v>0</v>
      </c>
      <c r="T48" s="2">
        <f>E48+H48+K48+N48+Q48</f>
        <v>0</v>
      </c>
      <c r="U48" s="2">
        <f>MIN(Debts!$D$2,E47+C48)</f>
        <v>0</v>
      </c>
      <c r="V48" s="2">
        <f>MIN(Debts!$D$3,H47+F48)</f>
        <v>0</v>
      </c>
      <c r="W48" s="2">
        <f>MIN(Debts!$D$4,K47+I48)</f>
        <v>0</v>
      </c>
      <c r="X48" s="2">
        <f>MIN(Debts!$D$5,N47+L48)</f>
        <v>0</v>
      </c>
      <c r="Y48" s="2">
        <f>MIN(Debts!$D$6,Q47+O48)</f>
        <v>0</v>
      </c>
      <c r="Z48" s="2">
        <f>E47+C48-U48</f>
        <v>0</v>
      </c>
      <c r="AA48" s="2">
        <f>H47+F48-V48</f>
        <v>0</v>
      </c>
      <c r="AB48" s="2">
        <f>K47+I48-W48</f>
        <v>0</v>
      </c>
      <c r="AC48" s="2">
        <f>N47+L48-X48</f>
        <v>0</v>
      </c>
      <c r="AD48" s="2">
        <f>Q47+O48-Y48</f>
        <v>0</v>
      </c>
      <c r="AE48" s="2">
        <f>MAX(0,Debts!$B$11-SUM(U48:Y48))</f>
        <v>950</v>
      </c>
    </row>
    <row r="49" spans="1:31" x14ac:dyDescent="0.25">
      <c r="A49" s="4">
        <v>47</v>
      </c>
      <c r="B49" s="5">
        <f>DATE(YEAR(Debts!$B$10),MONTH(Debts!$B$10)+A49-1,1)</f>
        <v>47727</v>
      </c>
      <c r="C49" s="2">
        <f>ROUND(E48*Debts!$C$2/12,2)</f>
        <v>0</v>
      </c>
      <c r="D49" s="2">
        <f>U49+MAX(0,MIN(Z49,$AE49-SUMIF($Z$2:$AD$2,"&lt;"&amp;Z$2,$Z49:$AD49)))</f>
        <v>0</v>
      </c>
      <c r="E49" s="2">
        <f>ROUND(E48+C49-D49,2)</f>
        <v>0</v>
      </c>
      <c r="F49" s="2">
        <f>ROUND(H48*Debts!$C$3/12,2)</f>
        <v>0</v>
      </c>
      <c r="G49" s="2">
        <f>V49+MAX(0,MIN(AA49,$AE49-SUMIF($Z$2:$AD$2,"&lt;"&amp;AA$2,$Z49:$AD49)))</f>
        <v>0</v>
      </c>
      <c r="H49" s="2">
        <f>ROUND(H48+F49-G49,2)</f>
        <v>0</v>
      </c>
      <c r="I49" s="2">
        <f>ROUND(K48*Debts!$C$4/12,2)</f>
        <v>0</v>
      </c>
      <c r="J49" s="2">
        <f>W49+MAX(0,MIN(AB49,$AE49-SUMIF($Z$2:$AD$2,"&lt;"&amp;AB$2,$Z49:$AD49)))</f>
        <v>0</v>
      </c>
      <c r="K49" s="2">
        <f>ROUND(K48+I49-J49,2)</f>
        <v>0</v>
      </c>
      <c r="L49" s="2">
        <f>ROUND(N48*Debts!$C$5/12,2)</f>
        <v>0</v>
      </c>
      <c r="M49" s="2">
        <f>X49+MAX(0,MIN(AC49,$AE49-SUMIF($Z$2:$AD$2,"&lt;"&amp;AC$2,$Z49:$AD49)))</f>
        <v>0</v>
      </c>
      <c r="N49" s="2">
        <f>ROUND(N48+L49-M49,2)</f>
        <v>0</v>
      </c>
      <c r="O49" s="2">
        <f>ROUND(Q48*Debts!$C$6/12,2)</f>
        <v>0</v>
      </c>
      <c r="P49" s="2">
        <f>Y49+MAX(0,MIN(AD49,$AE49-SUMIF($Z$2:$AD$2,"&lt;"&amp;AD$2,$Z49:$AD49)))</f>
        <v>0</v>
      </c>
      <c r="Q49" s="2">
        <f>ROUND(Q48+O49-P49,2)</f>
        <v>0</v>
      </c>
      <c r="R49" s="2">
        <f>D49+G49+J49+M49+P49</f>
        <v>0</v>
      </c>
      <c r="S49" s="2">
        <f>C49+F49+I49+L49+O49</f>
        <v>0</v>
      </c>
      <c r="T49" s="2">
        <f>E49+H49+K49+N49+Q49</f>
        <v>0</v>
      </c>
      <c r="U49" s="2">
        <f>MIN(Debts!$D$2,E48+C49)</f>
        <v>0</v>
      </c>
      <c r="V49" s="2">
        <f>MIN(Debts!$D$3,H48+F49)</f>
        <v>0</v>
      </c>
      <c r="W49" s="2">
        <f>MIN(Debts!$D$4,K48+I49)</f>
        <v>0</v>
      </c>
      <c r="X49" s="2">
        <f>MIN(Debts!$D$5,N48+L49)</f>
        <v>0</v>
      </c>
      <c r="Y49" s="2">
        <f>MIN(Debts!$D$6,Q48+O49)</f>
        <v>0</v>
      </c>
      <c r="Z49" s="2">
        <f>E48+C49-U49</f>
        <v>0</v>
      </c>
      <c r="AA49" s="2">
        <f>H48+F49-V49</f>
        <v>0</v>
      </c>
      <c r="AB49" s="2">
        <f>K48+I49-W49</f>
        <v>0</v>
      </c>
      <c r="AC49" s="2">
        <f>N48+L49-X49</f>
        <v>0</v>
      </c>
      <c r="AD49" s="2">
        <f>Q48+O49-Y49</f>
        <v>0</v>
      </c>
      <c r="AE49" s="2">
        <f>MAX(0,Debts!$B$11-SUM(U49:Y49))</f>
        <v>950</v>
      </c>
    </row>
    <row r="50" spans="1:31" x14ac:dyDescent="0.25">
      <c r="A50" s="4">
        <v>48</v>
      </c>
      <c r="B50" s="5">
        <f>DATE(YEAR(Debts!$B$10),MONTH(Debts!$B$10)+A50-1,1)</f>
        <v>47757</v>
      </c>
      <c r="C50" s="2">
        <f>ROUND(E49*Debts!$C$2/12,2)</f>
        <v>0</v>
      </c>
      <c r="D50" s="2">
        <f>U50+MAX(0,MIN(Z50,$AE50-SUMIF($Z$2:$AD$2,"&lt;"&amp;Z$2,$Z50:$AD50)))</f>
        <v>0</v>
      </c>
      <c r="E50" s="2">
        <f>ROUND(E49+C50-D50,2)</f>
        <v>0</v>
      </c>
      <c r="F50" s="2">
        <f>ROUND(H49*Debts!$C$3/12,2)</f>
        <v>0</v>
      </c>
      <c r="G50" s="2">
        <f>V50+MAX(0,MIN(AA50,$AE50-SUMIF($Z$2:$AD$2,"&lt;"&amp;AA$2,$Z50:$AD50)))</f>
        <v>0</v>
      </c>
      <c r="H50" s="2">
        <f>ROUND(H49+F50-G50,2)</f>
        <v>0</v>
      </c>
      <c r="I50" s="2">
        <f>ROUND(K49*Debts!$C$4/12,2)</f>
        <v>0</v>
      </c>
      <c r="J50" s="2">
        <f>W50+MAX(0,MIN(AB50,$AE50-SUMIF($Z$2:$AD$2,"&lt;"&amp;AB$2,$Z50:$AD50)))</f>
        <v>0</v>
      </c>
      <c r="K50" s="2">
        <f>ROUND(K49+I50-J50,2)</f>
        <v>0</v>
      </c>
      <c r="L50" s="2">
        <f>ROUND(N49*Debts!$C$5/12,2)</f>
        <v>0</v>
      </c>
      <c r="M50" s="2">
        <f>X50+MAX(0,MIN(AC50,$AE50-SUMIF($Z$2:$AD$2,"&lt;"&amp;AC$2,$Z50:$AD50)))</f>
        <v>0</v>
      </c>
      <c r="N50" s="2">
        <f>ROUND(N49+L50-M50,2)</f>
        <v>0</v>
      </c>
      <c r="O50" s="2">
        <f>ROUND(Q49*Debts!$C$6/12,2)</f>
        <v>0</v>
      </c>
      <c r="P50" s="2">
        <f>Y50+MAX(0,MIN(AD50,$AE50-SUMIF($Z$2:$AD$2,"&lt;"&amp;AD$2,$Z50:$AD50)))</f>
        <v>0</v>
      </c>
      <c r="Q50" s="2">
        <f>ROUND(Q49+O50-P50,2)</f>
        <v>0</v>
      </c>
      <c r="R50" s="2">
        <f>D50+G50+J50+M50+P50</f>
        <v>0</v>
      </c>
      <c r="S50" s="2">
        <f>C50+F50+I50+L50+O50</f>
        <v>0</v>
      </c>
      <c r="T50" s="2">
        <f>E50+H50+K50+N50+Q50</f>
        <v>0</v>
      </c>
      <c r="U50" s="2">
        <f>MIN(Debts!$D$2,E49+C50)</f>
        <v>0</v>
      </c>
      <c r="V50" s="2">
        <f>MIN(Debts!$D$3,H49+F50)</f>
        <v>0</v>
      </c>
      <c r="W50" s="2">
        <f>MIN(Debts!$D$4,K49+I50)</f>
        <v>0</v>
      </c>
      <c r="X50" s="2">
        <f>MIN(Debts!$D$5,N49+L50)</f>
        <v>0</v>
      </c>
      <c r="Y50" s="2">
        <f>MIN(Debts!$D$6,Q49+O50)</f>
        <v>0</v>
      </c>
      <c r="Z50" s="2">
        <f>E49+C50-U50</f>
        <v>0</v>
      </c>
      <c r="AA50" s="2">
        <f>H49+F50-V50</f>
        <v>0</v>
      </c>
      <c r="AB50" s="2">
        <f>K49+I50-W50</f>
        <v>0</v>
      </c>
      <c r="AC50" s="2">
        <f>N49+L50-X50</f>
        <v>0</v>
      </c>
      <c r="AD50" s="2">
        <f>Q49+O50-Y50</f>
        <v>0</v>
      </c>
      <c r="AE50" s="2">
        <f>MAX(0,Debts!$B$11-SUM(U50:Y50))</f>
        <v>950</v>
      </c>
    </row>
    <row r="51" spans="1:31" x14ac:dyDescent="0.25">
      <c r="A51" s="4">
        <v>49</v>
      </c>
      <c r="B51" s="5">
        <f>DATE(YEAR(Debts!$B$10),MONTH(Debts!$B$10)+A51-1,1)</f>
        <v>47788</v>
      </c>
      <c r="C51" s="2">
        <f>ROUND(E50*Debts!$C$2/12,2)</f>
        <v>0</v>
      </c>
      <c r="D51" s="2">
        <f>U51+MAX(0,MIN(Z51,$AE51-SUMIF($Z$2:$AD$2,"&lt;"&amp;Z$2,$Z51:$AD51)))</f>
        <v>0</v>
      </c>
      <c r="E51" s="2">
        <f>ROUND(E50+C51-D51,2)</f>
        <v>0</v>
      </c>
      <c r="F51" s="2">
        <f>ROUND(H50*Debts!$C$3/12,2)</f>
        <v>0</v>
      </c>
      <c r="G51" s="2">
        <f>V51+MAX(0,MIN(AA51,$AE51-SUMIF($Z$2:$AD$2,"&lt;"&amp;AA$2,$Z51:$AD51)))</f>
        <v>0</v>
      </c>
      <c r="H51" s="2">
        <f>ROUND(H50+F51-G51,2)</f>
        <v>0</v>
      </c>
      <c r="I51" s="2">
        <f>ROUND(K50*Debts!$C$4/12,2)</f>
        <v>0</v>
      </c>
      <c r="J51" s="2">
        <f>W51+MAX(0,MIN(AB51,$AE51-SUMIF($Z$2:$AD$2,"&lt;"&amp;AB$2,$Z51:$AD51)))</f>
        <v>0</v>
      </c>
      <c r="K51" s="2">
        <f>ROUND(K50+I51-J51,2)</f>
        <v>0</v>
      </c>
      <c r="L51" s="2">
        <f>ROUND(N50*Debts!$C$5/12,2)</f>
        <v>0</v>
      </c>
      <c r="M51" s="2">
        <f>X51+MAX(0,MIN(AC51,$AE51-SUMIF($Z$2:$AD$2,"&lt;"&amp;AC$2,$Z51:$AD51)))</f>
        <v>0</v>
      </c>
      <c r="N51" s="2">
        <f>ROUND(N50+L51-M51,2)</f>
        <v>0</v>
      </c>
      <c r="O51" s="2">
        <f>ROUND(Q50*Debts!$C$6/12,2)</f>
        <v>0</v>
      </c>
      <c r="P51" s="2">
        <f>Y51+MAX(0,MIN(AD51,$AE51-SUMIF($Z$2:$AD$2,"&lt;"&amp;AD$2,$Z51:$AD51)))</f>
        <v>0</v>
      </c>
      <c r="Q51" s="2">
        <f>ROUND(Q50+O51-P51,2)</f>
        <v>0</v>
      </c>
      <c r="R51" s="2">
        <f>D51+G51+J51+M51+P51</f>
        <v>0</v>
      </c>
      <c r="S51" s="2">
        <f>C51+F51+I51+L51+O51</f>
        <v>0</v>
      </c>
      <c r="T51" s="2">
        <f>E51+H51+K51+N51+Q51</f>
        <v>0</v>
      </c>
      <c r="U51" s="2">
        <f>MIN(Debts!$D$2,E50+C51)</f>
        <v>0</v>
      </c>
      <c r="V51" s="2">
        <f>MIN(Debts!$D$3,H50+F51)</f>
        <v>0</v>
      </c>
      <c r="W51" s="2">
        <f>MIN(Debts!$D$4,K50+I51)</f>
        <v>0</v>
      </c>
      <c r="X51" s="2">
        <f>MIN(Debts!$D$5,N50+L51)</f>
        <v>0</v>
      </c>
      <c r="Y51" s="2">
        <f>MIN(Debts!$D$6,Q50+O51)</f>
        <v>0</v>
      </c>
      <c r="Z51" s="2">
        <f>E50+C51-U51</f>
        <v>0</v>
      </c>
      <c r="AA51" s="2">
        <f>H50+F51-V51</f>
        <v>0</v>
      </c>
      <c r="AB51" s="2">
        <f>K50+I51-W51</f>
        <v>0</v>
      </c>
      <c r="AC51" s="2">
        <f>N50+L51-X51</f>
        <v>0</v>
      </c>
      <c r="AD51" s="2">
        <f>Q50+O51-Y51</f>
        <v>0</v>
      </c>
      <c r="AE51" s="2">
        <f>MAX(0,Debts!$B$11-SUM(U51:Y51))</f>
        <v>950</v>
      </c>
    </row>
    <row r="52" spans="1:31" x14ac:dyDescent="0.25">
      <c r="A52" s="4">
        <v>50</v>
      </c>
      <c r="B52" s="5">
        <f>DATE(YEAR(Debts!$B$10),MONTH(Debts!$B$10)+A52-1,1)</f>
        <v>47818</v>
      </c>
      <c r="C52" s="2">
        <f>ROUND(E51*Debts!$C$2/12,2)</f>
        <v>0</v>
      </c>
      <c r="D52" s="2">
        <f>U52+MAX(0,MIN(Z52,$AE52-SUMIF($Z$2:$AD$2,"&lt;"&amp;Z$2,$Z52:$AD52)))</f>
        <v>0</v>
      </c>
      <c r="E52" s="2">
        <f>ROUND(E51+C52-D52,2)</f>
        <v>0</v>
      </c>
      <c r="F52" s="2">
        <f>ROUND(H51*Debts!$C$3/12,2)</f>
        <v>0</v>
      </c>
      <c r="G52" s="2">
        <f>V52+MAX(0,MIN(AA52,$AE52-SUMIF($Z$2:$AD$2,"&lt;"&amp;AA$2,$Z52:$AD52)))</f>
        <v>0</v>
      </c>
      <c r="H52" s="2">
        <f>ROUND(H51+F52-G52,2)</f>
        <v>0</v>
      </c>
      <c r="I52" s="2">
        <f>ROUND(K51*Debts!$C$4/12,2)</f>
        <v>0</v>
      </c>
      <c r="J52" s="2">
        <f>W52+MAX(0,MIN(AB52,$AE52-SUMIF($Z$2:$AD$2,"&lt;"&amp;AB$2,$Z52:$AD52)))</f>
        <v>0</v>
      </c>
      <c r="K52" s="2">
        <f>ROUND(K51+I52-J52,2)</f>
        <v>0</v>
      </c>
      <c r="L52" s="2">
        <f>ROUND(N51*Debts!$C$5/12,2)</f>
        <v>0</v>
      </c>
      <c r="M52" s="2">
        <f>X52+MAX(0,MIN(AC52,$AE52-SUMIF($Z$2:$AD$2,"&lt;"&amp;AC$2,$Z52:$AD52)))</f>
        <v>0</v>
      </c>
      <c r="N52" s="2">
        <f>ROUND(N51+L52-M52,2)</f>
        <v>0</v>
      </c>
      <c r="O52" s="2">
        <f>ROUND(Q51*Debts!$C$6/12,2)</f>
        <v>0</v>
      </c>
      <c r="P52" s="2">
        <f>Y52+MAX(0,MIN(AD52,$AE52-SUMIF($Z$2:$AD$2,"&lt;"&amp;AD$2,$Z52:$AD52)))</f>
        <v>0</v>
      </c>
      <c r="Q52" s="2">
        <f>ROUND(Q51+O52-P52,2)</f>
        <v>0</v>
      </c>
      <c r="R52" s="2">
        <f>D52+G52+J52+M52+P52</f>
        <v>0</v>
      </c>
      <c r="S52" s="2">
        <f>C52+F52+I52+L52+O52</f>
        <v>0</v>
      </c>
      <c r="T52" s="2">
        <f>E52+H52+K52+N52+Q52</f>
        <v>0</v>
      </c>
      <c r="U52" s="2">
        <f>MIN(Debts!$D$2,E51+C52)</f>
        <v>0</v>
      </c>
      <c r="V52" s="2">
        <f>MIN(Debts!$D$3,H51+F52)</f>
        <v>0</v>
      </c>
      <c r="W52" s="2">
        <f>MIN(Debts!$D$4,K51+I52)</f>
        <v>0</v>
      </c>
      <c r="X52" s="2">
        <f>MIN(Debts!$D$5,N51+L52)</f>
        <v>0</v>
      </c>
      <c r="Y52" s="2">
        <f>MIN(Debts!$D$6,Q51+O52)</f>
        <v>0</v>
      </c>
      <c r="Z52" s="2">
        <f>E51+C52-U52</f>
        <v>0</v>
      </c>
      <c r="AA52" s="2">
        <f>H51+F52-V52</f>
        <v>0</v>
      </c>
      <c r="AB52" s="2">
        <f>K51+I52-W52</f>
        <v>0</v>
      </c>
      <c r="AC52" s="2">
        <f>N51+L52-X52</f>
        <v>0</v>
      </c>
      <c r="AD52" s="2">
        <f>Q51+O52-Y52</f>
        <v>0</v>
      </c>
      <c r="AE52" s="2">
        <f>MAX(0,Debts!$B$11-SUM(U52:Y52))</f>
        <v>950</v>
      </c>
    </row>
    <row r="53" spans="1:31" x14ac:dyDescent="0.25">
      <c r="A53" s="4">
        <v>51</v>
      </c>
      <c r="B53" s="5">
        <f>DATE(YEAR(Debts!$B$10),MONTH(Debts!$B$10)+A53-1,1)</f>
        <v>47849</v>
      </c>
      <c r="C53" s="2">
        <f>ROUND(E52*Debts!$C$2/12,2)</f>
        <v>0</v>
      </c>
      <c r="D53" s="2">
        <f>U53+MAX(0,MIN(Z53,$AE53-SUMIF($Z$2:$AD$2,"&lt;"&amp;Z$2,$Z53:$AD53)))</f>
        <v>0</v>
      </c>
      <c r="E53" s="2">
        <f>ROUND(E52+C53-D53,2)</f>
        <v>0</v>
      </c>
      <c r="F53" s="2">
        <f>ROUND(H52*Debts!$C$3/12,2)</f>
        <v>0</v>
      </c>
      <c r="G53" s="2">
        <f>V53+MAX(0,MIN(AA53,$AE53-SUMIF($Z$2:$AD$2,"&lt;"&amp;AA$2,$Z53:$AD53)))</f>
        <v>0</v>
      </c>
      <c r="H53" s="2">
        <f>ROUND(H52+F53-G53,2)</f>
        <v>0</v>
      </c>
      <c r="I53" s="2">
        <f>ROUND(K52*Debts!$C$4/12,2)</f>
        <v>0</v>
      </c>
      <c r="J53" s="2">
        <f>W53+MAX(0,MIN(AB53,$AE53-SUMIF($Z$2:$AD$2,"&lt;"&amp;AB$2,$Z53:$AD53)))</f>
        <v>0</v>
      </c>
      <c r="K53" s="2">
        <f>ROUND(K52+I53-J53,2)</f>
        <v>0</v>
      </c>
      <c r="L53" s="2">
        <f>ROUND(N52*Debts!$C$5/12,2)</f>
        <v>0</v>
      </c>
      <c r="M53" s="2">
        <f>X53+MAX(0,MIN(AC53,$AE53-SUMIF($Z$2:$AD$2,"&lt;"&amp;AC$2,$Z53:$AD53)))</f>
        <v>0</v>
      </c>
      <c r="N53" s="2">
        <f>ROUND(N52+L53-M53,2)</f>
        <v>0</v>
      </c>
      <c r="O53" s="2">
        <f>ROUND(Q52*Debts!$C$6/12,2)</f>
        <v>0</v>
      </c>
      <c r="P53" s="2">
        <f>Y53+MAX(0,MIN(AD53,$AE53-SUMIF($Z$2:$AD$2,"&lt;"&amp;AD$2,$Z53:$AD53)))</f>
        <v>0</v>
      </c>
      <c r="Q53" s="2">
        <f>ROUND(Q52+O53-P53,2)</f>
        <v>0</v>
      </c>
      <c r="R53" s="2">
        <f>D53+G53+J53+M53+P53</f>
        <v>0</v>
      </c>
      <c r="S53" s="2">
        <f>C53+F53+I53+L53+O53</f>
        <v>0</v>
      </c>
      <c r="T53" s="2">
        <f>E53+H53+K53+N53+Q53</f>
        <v>0</v>
      </c>
      <c r="U53" s="2">
        <f>MIN(Debts!$D$2,E52+C53)</f>
        <v>0</v>
      </c>
      <c r="V53" s="2">
        <f>MIN(Debts!$D$3,H52+F53)</f>
        <v>0</v>
      </c>
      <c r="W53" s="2">
        <f>MIN(Debts!$D$4,K52+I53)</f>
        <v>0</v>
      </c>
      <c r="X53" s="2">
        <f>MIN(Debts!$D$5,N52+L53)</f>
        <v>0</v>
      </c>
      <c r="Y53" s="2">
        <f>MIN(Debts!$D$6,Q52+O53)</f>
        <v>0</v>
      </c>
      <c r="Z53" s="2">
        <f>E52+C53-U53</f>
        <v>0</v>
      </c>
      <c r="AA53" s="2">
        <f>H52+F53-V53</f>
        <v>0</v>
      </c>
      <c r="AB53" s="2">
        <f>K52+I53-W53</f>
        <v>0</v>
      </c>
      <c r="AC53" s="2">
        <f>N52+L53-X53</f>
        <v>0</v>
      </c>
      <c r="AD53" s="2">
        <f>Q52+O53-Y53</f>
        <v>0</v>
      </c>
      <c r="AE53" s="2">
        <f>MAX(0,Debts!$B$11-SUM(U53:Y53))</f>
        <v>950</v>
      </c>
    </row>
    <row r="54" spans="1:31" x14ac:dyDescent="0.25">
      <c r="A54" s="4">
        <v>52</v>
      </c>
      <c r="B54" s="5">
        <f>DATE(YEAR(Debts!$B$10),MONTH(Debts!$B$10)+A54-1,1)</f>
        <v>47880</v>
      </c>
      <c r="C54" s="2">
        <f>ROUND(E53*Debts!$C$2/12,2)</f>
        <v>0</v>
      </c>
      <c r="D54" s="2">
        <f>U54+MAX(0,MIN(Z54,$AE54-SUMIF($Z$2:$AD$2,"&lt;"&amp;Z$2,$Z54:$AD54)))</f>
        <v>0</v>
      </c>
      <c r="E54" s="2">
        <f>ROUND(E53+C54-D54,2)</f>
        <v>0</v>
      </c>
      <c r="F54" s="2">
        <f>ROUND(H53*Debts!$C$3/12,2)</f>
        <v>0</v>
      </c>
      <c r="G54" s="2">
        <f>V54+MAX(0,MIN(AA54,$AE54-SUMIF($Z$2:$AD$2,"&lt;"&amp;AA$2,$Z54:$AD54)))</f>
        <v>0</v>
      </c>
      <c r="H54" s="2">
        <f>ROUND(H53+F54-G54,2)</f>
        <v>0</v>
      </c>
      <c r="I54" s="2">
        <f>ROUND(K53*Debts!$C$4/12,2)</f>
        <v>0</v>
      </c>
      <c r="J54" s="2">
        <f>W54+MAX(0,MIN(AB54,$AE54-SUMIF($Z$2:$AD$2,"&lt;"&amp;AB$2,$Z54:$AD54)))</f>
        <v>0</v>
      </c>
      <c r="K54" s="2">
        <f>ROUND(K53+I54-J54,2)</f>
        <v>0</v>
      </c>
      <c r="L54" s="2">
        <f>ROUND(N53*Debts!$C$5/12,2)</f>
        <v>0</v>
      </c>
      <c r="M54" s="2">
        <f>X54+MAX(0,MIN(AC54,$AE54-SUMIF($Z$2:$AD$2,"&lt;"&amp;AC$2,$Z54:$AD54)))</f>
        <v>0</v>
      </c>
      <c r="N54" s="2">
        <f>ROUND(N53+L54-M54,2)</f>
        <v>0</v>
      </c>
      <c r="O54" s="2">
        <f>ROUND(Q53*Debts!$C$6/12,2)</f>
        <v>0</v>
      </c>
      <c r="P54" s="2">
        <f>Y54+MAX(0,MIN(AD54,$AE54-SUMIF($Z$2:$AD$2,"&lt;"&amp;AD$2,$Z54:$AD54)))</f>
        <v>0</v>
      </c>
      <c r="Q54" s="2">
        <f>ROUND(Q53+O54-P54,2)</f>
        <v>0</v>
      </c>
      <c r="R54" s="2">
        <f>D54+G54+J54+M54+P54</f>
        <v>0</v>
      </c>
      <c r="S54" s="2">
        <f>C54+F54+I54+L54+O54</f>
        <v>0</v>
      </c>
      <c r="T54" s="2">
        <f>E54+H54+K54+N54+Q54</f>
        <v>0</v>
      </c>
      <c r="U54" s="2">
        <f>MIN(Debts!$D$2,E53+C54)</f>
        <v>0</v>
      </c>
      <c r="V54" s="2">
        <f>MIN(Debts!$D$3,H53+F54)</f>
        <v>0</v>
      </c>
      <c r="W54" s="2">
        <f>MIN(Debts!$D$4,K53+I54)</f>
        <v>0</v>
      </c>
      <c r="X54" s="2">
        <f>MIN(Debts!$D$5,N53+L54)</f>
        <v>0</v>
      </c>
      <c r="Y54" s="2">
        <f>MIN(Debts!$D$6,Q53+O54)</f>
        <v>0</v>
      </c>
      <c r="Z54" s="2">
        <f>E53+C54-U54</f>
        <v>0</v>
      </c>
      <c r="AA54" s="2">
        <f>H53+F54-V54</f>
        <v>0</v>
      </c>
      <c r="AB54" s="2">
        <f>K53+I54-W54</f>
        <v>0</v>
      </c>
      <c r="AC54" s="2">
        <f>N53+L54-X54</f>
        <v>0</v>
      </c>
      <c r="AD54" s="2">
        <f>Q53+O54-Y54</f>
        <v>0</v>
      </c>
      <c r="AE54" s="2">
        <f>MAX(0,Debts!$B$11-SUM(U54:Y54))</f>
        <v>950</v>
      </c>
    </row>
    <row r="55" spans="1:31" x14ac:dyDescent="0.25">
      <c r="A55" s="4">
        <v>53</v>
      </c>
      <c r="B55" s="5">
        <f>DATE(YEAR(Debts!$B$10),MONTH(Debts!$B$10)+A55-1,1)</f>
        <v>47908</v>
      </c>
      <c r="C55" s="2">
        <f>ROUND(E54*Debts!$C$2/12,2)</f>
        <v>0</v>
      </c>
      <c r="D55" s="2">
        <f>U55+MAX(0,MIN(Z55,$AE55-SUMIF($Z$2:$AD$2,"&lt;"&amp;Z$2,$Z55:$AD55)))</f>
        <v>0</v>
      </c>
      <c r="E55" s="2">
        <f>ROUND(E54+C55-D55,2)</f>
        <v>0</v>
      </c>
      <c r="F55" s="2">
        <f>ROUND(H54*Debts!$C$3/12,2)</f>
        <v>0</v>
      </c>
      <c r="G55" s="2">
        <f>V55+MAX(0,MIN(AA55,$AE55-SUMIF($Z$2:$AD$2,"&lt;"&amp;AA$2,$Z55:$AD55)))</f>
        <v>0</v>
      </c>
      <c r="H55" s="2">
        <f>ROUND(H54+F55-G55,2)</f>
        <v>0</v>
      </c>
      <c r="I55" s="2">
        <f>ROUND(K54*Debts!$C$4/12,2)</f>
        <v>0</v>
      </c>
      <c r="J55" s="2">
        <f>W55+MAX(0,MIN(AB55,$AE55-SUMIF($Z$2:$AD$2,"&lt;"&amp;AB$2,$Z55:$AD55)))</f>
        <v>0</v>
      </c>
      <c r="K55" s="2">
        <f>ROUND(K54+I55-J55,2)</f>
        <v>0</v>
      </c>
      <c r="L55" s="2">
        <f>ROUND(N54*Debts!$C$5/12,2)</f>
        <v>0</v>
      </c>
      <c r="M55" s="2">
        <f>X55+MAX(0,MIN(AC55,$AE55-SUMIF($Z$2:$AD$2,"&lt;"&amp;AC$2,$Z55:$AD55)))</f>
        <v>0</v>
      </c>
      <c r="N55" s="2">
        <f>ROUND(N54+L55-M55,2)</f>
        <v>0</v>
      </c>
      <c r="O55" s="2">
        <f>ROUND(Q54*Debts!$C$6/12,2)</f>
        <v>0</v>
      </c>
      <c r="P55" s="2">
        <f>Y55+MAX(0,MIN(AD55,$AE55-SUMIF($Z$2:$AD$2,"&lt;"&amp;AD$2,$Z55:$AD55)))</f>
        <v>0</v>
      </c>
      <c r="Q55" s="2">
        <f>ROUND(Q54+O55-P55,2)</f>
        <v>0</v>
      </c>
      <c r="R55" s="2">
        <f>D55+G55+J55+M55+P55</f>
        <v>0</v>
      </c>
      <c r="S55" s="2">
        <f>C55+F55+I55+L55+O55</f>
        <v>0</v>
      </c>
      <c r="T55" s="2">
        <f>E55+H55+K55+N55+Q55</f>
        <v>0</v>
      </c>
      <c r="U55" s="2">
        <f>MIN(Debts!$D$2,E54+C55)</f>
        <v>0</v>
      </c>
      <c r="V55" s="2">
        <f>MIN(Debts!$D$3,H54+F55)</f>
        <v>0</v>
      </c>
      <c r="W55" s="2">
        <f>MIN(Debts!$D$4,K54+I55)</f>
        <v>0</v>
      </c>
      <c r="X55" s="2">
        <f>MIN(Debts!$D$5,N54+L55)</f>
        <v>0</v>
      </c>
      <c r="Y55" s="2">
        <f>MIN(Debts!$D$6,Q54+O55)</f>
        <v>0</v>
      </c>
      <c r="Z55" s="2">
        <f>E54+C55-U55</f>
        <v>0</v>
      </c>
      <c r="AA55" s="2">
        <f>H54+F55-V55</f>
        <v>0</v>
      </c>
      <c r="AB55" s="2">
        <f>K54+I55-W55</f>
        <v>0</v>
      </c>
      <c r="AC55" s="2">
        <f>N54+L55-X55</f>
        <v>0</v>
      </c>
      <c r="AD55" s="2">
        <f>Q54+O55-Y55</f>
        <v>0</v>
      </c>
      <c r="AE55" s="2">
        <f>MAX(0,Debts!$B$11-SUM(U55:Y55))</f>
        <v>950</v>
      </c>
    </row>
    <row r="56" spans="1:31" x14ac:dyDescent="0.25">
      <c r="A56" s="4">
        <v>54</v>
      </c>
      <c r="B56" s="5">
        <f>DATE(YEAR(Debts!$B$10),MONTH(Debts!$B$10)+A56-1,1)</f>
        <v>47939</v>
      </c>
      <c r="C56" s="2">
        <f>ROUND(E55*Debts!$C$2/12,2)</f>
        <v>0</v>
      </c>
      <c r="D56" s="2">
        <f>U56+MAX(0,MIN(Z56,$AE56-SUMIF($Z$2:$AD$2,"&lt;"&amp;Z$2,$Z56:$AD56)))</f>
        <v>0</v>
      </c>
      <c r="E56" s="2">
        <f>ROUND(E55+C56-D56,2)</f>
        <v>0</v>
      </c>
      <c r="F56" s="2">
        <f>ROUND(H55*Debts!$C$3/12,2)</f>
        <v>0</v>
      </c>
      <c r="G56" s="2">
        <f>V56+MAX(0,MIN(AA56,$AE56-SUMIF($Z$2:$AD$2,"&lt;"&amp;AA$2,$Z56:$AD56)))</f>
        <v>0</v>
      </c>
      <c r="H56" s="2">
        <f>ROUND(H55+F56-G56,2)</f>
        <v>0</v>
      </c>
      <c r="I56" s="2">
        <f>ROUND(K55*Debts!$C$4/12,2)</f>
        <v>0</v>
      </c>
      <c r="J56" s="2">
        <f>W56+MAX(0,MIN(AB56,$AE56-SUMIF($Z$2:$AD$2,"&lt;"&amp;AB$2,$Z56:$AD56)))</f>
        <v>0</v>
      </c>
      <c r="K56" s="2">
        <f>ROUND(K55+I56-J56,2)</f>
        <v>0</v>
      </c>
      <c r="L56" s="2">
        <f>ROUND(N55*Debts!$C$5/12,2)</f>
        <v>0</v>
      </c>
      <c r="M56" s="2">
        <f>X56+MAX(0,MIN(AC56,$AE56-SUMIF($Z$2:$AD$2,"&lt;"&amp;AC$2,$Z56:$AD56)))</f>
        <v>0</v>
      </c>
      <c r="N56" s="2">
        <f>ROUND(N55+L56-M56,2)</f>
        <v>0</v>
      </c>
      <c r="O56" s="2">
        <f>ROUND(Q55*Debts!$C$6/12,2)</f>
        <v>0</v>
      </c>
      <c r="P56" s="2">
        <f>Y56+MAX(0,MIN(AD56,$AE56-SUMIF($Z$2:$AD$2,"&lt;"&amp;AD$2,$Z56:$AD56)))</f>
        <v>0</v>
      </c>
      <c r="Q56" s="2">
        <f>ROUND(Q55+O56-P56,2)</f>
        <v>0</v>
      </c>
      <c r="R56" s="2">
        <f>D56+G56+J56+M56+P56</f>
        <v>0</v>
      </c>
      <c r="S56" s="2">
        <f>C56+F56+I56+L56+O56</f>
        <v>0</v>
      </c>
      <c r="T56" s="2">
        <f>E56+H56+K56+N56+Q56</f>
        <v>0</v>
      </c>
      <c r="U56" s="2">
        <f>MIN(Debts!$D$2,E55+C56)</f>
        <v>0</v>
      </c>
      <c r="V56" s="2">
        <f>MIN(Debts!$D$3,H55+F56)</f>
        <v>0</v>
      </c>
      <c r="W56" s="2">
        <f>MIN(Debts!$D$4,K55+I56)</f>
        <v>0</v>
      </c>
      <c r="X56" s="2">
        <f>MIN(Debts!$D$5,N55+L56)</f>
        <v>0</v>
      </c>
      <c r="Y56" s="2">
        <f>MIN(Debts!$D$6,Q55+O56)</f>
        <v>0</v>
      </c>
      <c r="Z56" s="2">
        <f>E55+C56-U56</f>
        <v>0</v>
      </c>
      <c r="AA56" s="2">
        <f>H55+F56-V56</f>
        <v>0</v>
      </c>
      <c r="AB56" s="2">
        <f>K55+I56-W56</f>
        <v>0</v>
      </c>
      <c r="AC56" s="2">
        <f>N55+L56-X56</f>
        <v>0</v>
      </c>
      <c r="AD56" s="2">
        <f>Q55+O56-Y56</f>
        <v>0</v>
      </c>
      <c r="AE56" s="2">
        <f>MAX(0,Debts!$B$11-SUM(U56:Y56))</f>
        <v>950</v>
      </c>
    </row>
    <row r="57" spans="1:31" x14ac:dyDescent="0.25">
      <c r="A57" s="4">
        <v>55</v>
      </c>
      <c r="B57" s="5">
        <f>DATE(YEAR(Debts!$B$10),MONTH(Debts!$B$10)+A57-1,1)</f>
        <v>47969</v>
      </c>
      <c r="C57" s="2">
        <f>ROUND(E56*Debts!$C$2/12,2)</f>
        <v>0</v>
      </c>
      <c r="D57" s="2">
        <f>U57+MAX(0,MIN(Z57,$AE57-SUMIF($Z$2:$AD$2,"&lt;"&amp;Z$2,$Z57:$AD57)))</f>
        <v>0</v>
      </c>
      <c r="E57" s="2">
        <f>ROUND(E56+C57-D57,2)</f>
        <v>0</v>
      </c>
      <c r="F57" s="2">
        <f>ROUND(H56*Debts!$C$3/12,2)</f>
        <v>0</v>
      </c>
      <c r="G57" s="2">
        <f>V57+MAX(0,MIN(AA57,$AE57-SUMIF($Z$2:$AD$2,"&lt;"&amp;AA$2,$Z57:$AD57)))</f>
        <v>0</v>
      </c>
      <c r="H57" s="2">
        <f>ROUND(H56+F57-G57,2)</f>
        <v>0</v>
      </c>
      <c r="I57" s="2">
        <f>ROUND(K56*Debts!$C$4/12,2)</f>
        <v>0</v>
      </c>
      <c r="J57" s="2">
        <f>W57+MAX(0,MIN(AB57,$AE57-SUMIF($Z$2:$AD$2,"&lt;"&amp;AB$2,$Z57:$AD57)))</f>
        <v>0</v>
      </c>
      <c r="K57" s="2">
        <f>ROUND(K56+I57-J57,2)</f>
        <v>0</v>
      </c>
      <c r="L57" s="2">
        <f>ROUND(N56*Debts!$C$5/12,2)</f>
        <v>0</v>
      </c>
      <c r="M57" s="2">
        <f>X57+MAX(0,MIN(AC57,$AE57-SUMIF($Z$2:$AD$2,"&lt;"&amp;AC$2,$Z57:$AD57)))</f>
        <v>0</v>
      </c>
      <c r="N57" s="2">
        <f>ROUND(N56+L57-M57,2)</f>
        <v>0</v>
      </c>
      <c r="O57" s="2">
        <f>ROUND(Q56*Debts!$C$6/12,2)</f>
        <v>0</v>
      </c>
      <c r="P57" s="2">
        <f>Y57+MAX(0,MIN(AD57,$AE57-SUMIF($Z$2:$AD$2,"&lt;"&amp;AD$2,$Z57:$AD57)))</f>
        <v>0</v>
      </c>
      <c r="Q57" s="2">
        <f>ROUND(Q56+O57-P57,2)</f>
        <v>0</v>
      </c>
      <c r="R57" s="2">
        <f>D57+G57+J57+M57+P57</f>
        <v>0</v>
      </c>
      <c r="S57" s="2">
        <f>C57+F57+I57+L57+O57</f>
        <v>0</v>
      </c>
      <c r="T57" s="2">
        <f>E57+H57+K57+N57+Q57</f>
        <v>0</v>
      </c>
      <c r="U57" s="2">
        <f>MIN(Debts!$D$2,E56+C57)</f>
        <v>0</v>
      </c>
      <c r="V57" s="2">
        <f>MIN(Debts!$D$3,H56+F57)</f>
        <v>0</v>
      </c>
      <c r="W57" s="2">
        <f>MIN(Debts!$D$4,K56+I57)</f>
        <v>0</v>
      </c>
      <c r="X57" s="2">
        <f>MIN(Debts!$D$5,N56+L57)</f>
        <v>0</v>
      </c>
      <c r="Y57" s="2">
        <f>MIN(Debts!$D$6,Q56+O57)</f>
        <v>0</v>
      </c>
      <c r="Z57" s="2">
        <f>E56+C57-U57</f>
        <v>0</v>
      </c>
      <c r="AA57" s="2">
        <f>H56+F57-V57</f>
        <v>0</v>
      </c>
      <c r="AB57" s="2">
        <f>K56+I57-W57</f>
        <v>0</v>
      </c>
      <c r="AC57" s="2">
        <f>N56+L57-X57</f>
        <v>0</v>
      </c>
      <c r="AD57" s="2">
        <f>Q56+O57-Y57</f>
        <v>0</v>
      </c>
      <c r="AE57" s="2">
        <f>MAX(0,Debts!$B$11-SUM(U57:Y57))</f>
        <v>950</v>
      </c>
    </row>
    <row r="58" spans="1:31" x14ac:dyDescent="0.25">
      <c r="A58" s="4">
        <v>56</v>
      </c>
      <c r="B58" s="5">
        <f>DATE(YEAR(Debts!$B$10),MONTH(Debts!$B$10)+A58-1,1)</f>
        <v>48000</v>
      </c>
      <c r="C58" s="2">
        <f>ROUND(E57*Debts!$C$2/12,2)</f>
        <v>0</v>
      </c>
      <c r="D58" s="2">
        <f>U58+MAX(0,MIN(Z58,$AE58-SUMIF($Z$2:$AD$2,"&lt;"&amp;Z$2,$Z58:$AD58)))</f>
        <v>0</v>
      </c>
      <c r="E58" s="2">
        <f>ROUND(E57+C58-D58,2)</f>
        <v>0</v>
      </c>
      <c r="F58" s="2">
        <f>ROUND(H57*Debts!$C$3/12,2)</f>
        <v>0</v>
      </c>
      <c r="G58" s="2">
        <f>V58+MAX(0,MIN(AA58,$AE58-SUMIF($Z$2:$AD$2,"&lt;"&amp;AA$2,$Z58:$AD58)))</f>
        <v>0</v>
      </c>
      <c r="H58" s="2">
        <f>ROUND(H57+F58-G58,2)</f>
        <v>0</v>
      </c>
      <c r="I58" s="2">
        <f>ROUND(K57*Debts!$C$4/12,2)</f>
        <v>0</v>
      </c>
      <c r="J58" s="2">
        <f>W58+MAX(0,MIN(AB58,$AE58-SUMIF($Z$2:$AD$2,"&lt;"&amp;AB$2,$Z58:$AD58)))</f>
        <v>0</v>
      </c>
      <c r="K58" s="2">
        <f>ROUND(K57+I58-J58,2)</f>
        <v>0</v>
      </c>
      <c r="L58" s="2">
        <f>ROUND(N57*Debts!$C$5/12,2)</f>
        <v>0</v>
      </c>
      <c r="M58" s="2">
        <f>X58+MAX(0,MIN(AC58,$AE58-SUMIF($Z$2:$AD$2,"&lt;"&amp;AC$2,$Z58:$AD58)))</f>
        <v>0</v>
      </c>
      <c r="N58" s="2">
        <f>ROUND(N57+L58-M58,2)</f>
        <v>0</v>
      </c>
      <c r="O58" s="2">
        <f>ROUND(Q57*Debts!$C$6/12,2)</f>
        <v>0</v>
      </c>
      <c r="P58" s="2">
        <f>Y58+MAX(0,MIN(AD58,$AE58-SUMIF($Z$2:$AD$2,"&lt;"&amp;AD$2,$Z58:$AD58)))</f>
        <v>0</v>
      </c>
      <c r="Q58" s="2">
        <f>ROUND(Q57+O58-P58,2)</f>
        <v>0</v>
      </c>
      <c r="R58" s="2">
        <f>D58+G58+J58+M58+P58</f>
        <v>0</v>
      </c>
      <c r="S58" s="2">
        <f>C58+F58+I58+L58+O58</f>
        <v>0</v>
      </c>
      <c r="T58" s="2">
        <f>E58+H58+K58+N58+Q58</f>
        <v>0</v>
      </c>
      <c r="U58" s="2">
        <f>MIN(Debts!$D$2,E57+C58)</f>
        <v>0</v>
      </c>
      <c r="V58" s="2">
        <f>MIN(Debts!$D$3,H57+F58)</f>
        <v>0</v>
      </c>
      <c r="W58" s="2">
        <f>MIN(Debts!$D$4,K57+I58)</f>
        <v>0</v>
      </c>
      <c r="X58" s="2">
        <f>MIN(Debts!$D$5,N57+L58)</f>
        <v>0</v>
      </c>
      <c r="Y58" s="2">
        <f>MIN(Debts!$D$6,Q57+O58)</f>
        <v>0</v>
      </c>
      <c r="Z58" s="2">
        <f>E57+C58-U58</f>
        <v>0</v>
      </c>
      <c r="AA58" s="2">
        <f>H57+F58-V58</f>
        <v>0</v>
      </c>
      <c r="AB58" s="2">
        <f>K57+I58-W58</f>
        <v>0</v>
      </c>
      <c r="AC58" s="2">
        <f>N57+L58-X58</f>
        <v>0</v>
      </c>
      <c r="AD58" s="2">
        <f>Q57+O58-Y58</f>
        <v>0</v>
      </c>
      <c r="AE58" s="2">
        <f>MAX(0,Debts!$B$11-SUM(U58:Y58))</f>
        <v>950</v>
      </c>
    </row>
    <row r="59" spans="1:31" x14ac:dyDescent="0.25">
      <c r="A59" s="4">
        <v>57</v>
      </c>
      <c r="B59" s="5">
        <f>DATE(YEAR(Debts!$B$10),MONTH(Debts!$B$10)+A59-1,1)</f>
        <v>48030</v>
      </c>
      <c r="C59" s="2">
        <f>ROUND(E58*Debts!$C$2/12,2)</f>
        <v>0</v>
      </c>
      <c r="D59" s="2">
        <f>U59+MAX(0,MIN(Z59,$AE59-SUMIF($Z$2:$AD$2,"&lt;"&amp;Z$2,$Z59:$AD59)))</f>
        <v>0</v>
      </c>
      <c r="E59" s="2">
        <f>ROUND(E58+C59-D59,2)</f>
        <v>0</v>
      </c>
      <c r="F59" s="2">
        <f>ROUND(H58*Debts!$C$3/12,2)</f>
        <v>0</v>
      </c>
      <c r="G59" s="2">
        <f>V59+MAX(0,MIN(AA59,$AE59-SUMIF($Z$2:$AD$2,"&lt;"&amp;AA$2,$Z59:$AD59)))</f>
        <v>0</v>
      </c>
      <c r="H59" s="2">
        <f>ROUND(H58+F59-G59,2)</f>
        <v>0</v>
      </c>
      <c r="I59" s="2">
        <f>ROUND(K58*Debts!$C$4/12,2)</f>
        <v>0</v>
      </c>
      <c r="J59" s="2">
        <f>W59+MAX(0,MIN(AB59,$AE59-SUMIF($Z$2:$AD$2,"&lt;"&amp;AB$2,$Z59:$AD59)))</f>
        <v>0</v>
      </c>
      <c r="K59" s="2">
        <f>ROUND(K58+I59-J59,2)</f>
        <v>0</v>
      </c>
      <c r="L59" s="2">
        <f>ROUND(N58*Debts!$C$5/12,2)</f>
        <v>0</v>
      </c>
      <c r="M59" s="2">
        <f>X59+MAX(0,MIN(AC59,$AE59-SUMIF($Z$2:$AD$2,"&lt;"&amp;AC$2,$Z59:$AD59)))</f>
        <v>0</v>
      </c>
      <c r="N59" s="2">
        <f>ROUND(N58+L59-M59,2)</f>
        <v>0</v>
      </c>
      <c r="O59" s="2">
        <f>ROUND(Q58*Debts!$C$6/12,2)</f>
        <v>0</v>
      </c>
      <c r="P59" s="2">
        <f>Y59+MAX(0,MIN(AD59,$AE59-SUMIF($Z$2:$AD$2,"&lt;"&amp;AD$2,$Z59:$AD59)))</f>
        <v>0</v>
      </c>
      <c r="Q59" s="2">
        <f>ROUND(Q58+O59-P59,2)</f>
        <v>0</v>
      </c>
      <c r="R59" s="2">
        <f>D59+G59+J59+M59+P59</f>
        <v>0</v>
      </c>
      <c r="S59" s="2">
        <f>C59+F59+I59+L59+O59</f>
        <v>0</v>
      </c>
      <c r="T59" s="2">
        <f>E59+H59+K59+N59+Q59</f>
        <v>0</v>
      </c>
      <c r="U59" s="2">
        <f>MIN(Debts!$D$2,E58+C59)</f>
        <v>0</v>
      </c>
      <c r="V59" s="2">
        <f>MIN(Debts!$D$3,H58+F59)</f>
        <v>0</v>
      </c>
      <c r="W59" s="2">
        <f>MIN(Debts!$D$4,K58+I59)</f>
        <v>0</v>
      </c>
      <c r="X59" s="2">
        <f>MIN(Debts!$D$5,N58+L59)</f>
        <v>0</v>
      </c>
      <c r="Y59" s="2">
        <f>MIN(Debts!$D$6,Q58+O59)</f>
        <v>0</v>
      </c>
      <c r="Z59" s="2">
        <f>E58+C59-U59</f>
        <v>0</v>
      </c>
      <c r="AA59" s="2">
        <f>H58+F59-V59</f>
        <v>0</v>
      </c>
      <c r="AB59" s="2">
        <f>K58+I59-W59</f>
        <v>0</v>
      </c>
      <c r="AC59" s="2">
        <f>N58+L59-X59</f>
        <v>0</v>
      </c>
      <c r="AD59" s="2">
        <f>Q58+O59-Y59</f>
        <v>0</v>
      </c>
      <c r="AE59" s="2">
        <f>MAX(0,Debts!$B$11-SUM(U59:Y59))</f>
        <v>950</v>
      </c>
    </row>
    <row r="60" spans="1:31" x14ac:dyDescent="0.25">
      <c r="A60" s="4">
        <v>58</v>
      </c>
      <c r="B60" s="5">
        <f>DATE(YEAR(Debts!$B$10),MONTH(Debts!$B$10)+A60-1,1)</f>
        <v>48061</v>
      </c>
      <c r="C60" s="2">
        <f>ROUND(E59*Debts!$C$2/12,2)</f>
        <v>0</v>
      </c>
      <c r="D60" s="2">
        <f>U60+MAX(0,MIN(Z60,$AE60-SUMIF($Z$2:$AD$2,"&lt;"&amp;Z$2,$Z60:$AD60)))</f>
        <v>0</v>
      </c>
      <c r="E60" s="2">
        <f>ROUND(E59+C60-D60,2)</f>
        <v>0</v>
      </c>
      <c r="F60" s="2">
        <f>ROUND(H59*Debts!$C$3/12,2)</f>
        <v>0</v>
      </c>
      <c r="G60" s="2">
        <f>V60+MAX(0,MIN(AA60,$AE60-SUMIF($Z$2:$AD$2,"&lt;"&amp;AA$2,$Z60:$AD60)))</f>
        <v>0</v>
      </c>
      <c r="H60" s="2">
        <f>ROUND(H59+F60-G60,2)</f>
        <v>0</v>
      </c>
      <c r="I60" s="2">
        <f>ROUND(K59*Debts!$C$4/12,2)</f>
        <v>0</v>
      </c>
      <c r="J60" s="2">
        <f>W60+MAX(0,MIN(AB60,$AE60-SUMIF($Z$2:$AD$2,"&lt;"&amp;AB$2,$Z60:$AD60)))</f>
        <v>0</v>
      </c>
      <c r="K60" s="2">
        <f>ROUND(K59+I60-J60,2)</f>
        <v>0</v>
      </c>
      <c r="L60" s="2">
        <f>ROUND(N59*Debts!$C$5/12,2)</f>
        <v>0</v>
      </c>
      <c r="M60" s="2">
        <f>X60+MAX(0,MIN(AC60,$AE60-SUMIF($Z$2:$AD$2,"&lt;"&amp;AC$2,$Z60:$AD60)))</f>
        <v>0</v>
      </c>
      <c r="N60" s="2">
        <f>ROUND(N59+L60-M60,2)</f>
        <v>0</v>
      </c>
      <c r="O60" s="2">
        <f>ROUND(Q59*Debts!$C$6/12,2)</f>
        <v>0</v>
      </c>
      <c r="P60" s="2">
        <f>Y60+MAX(0,MIN(AD60,$AE60-SUMIF($Z$2:$AD$2,"&lt;"&amp;AD$2,$Z60:$AD60)))</f>
        <v>0</v>
      </c>
      <c r="Q60" s="2">
        <f>ROUND(Q59+O60-P60,2)</f>
        <v>0</v>
      </c>
      <c r="R60" s="2">
        <f>D60+G60+J60+M60+P60</f>
        <v>0</v>
      </c>
      <c r="S60" s="2">
        <f>C60+F60+I60+L60+O60</f>
        <v>0</v>
      </c>
      <c r="T60" s="2">
        <f>E60+H60+K60+N60+Q60</f>
        <v>0</v>
      </c>
      <c r="U60" s="2">
        <f>MIN(Debts!$D$2,E59+C60)</f>
        <v>0</v>
      </c>
      <c r="V60" s="2">
        <f>MIN(Debts!$D$3,H59+F60)</f>
        <v>0</v>
      </c>
      <c r="W60" s="2">
        <f>MIN(Debts!$D$4,K59+I60)</f>
        <v>0</v>
      </c>
      <c r="X60" s="2">
        <f>MIN(Debts!$D$5,N59+L60)</f>
        <v>0</v>
      </c>
      <c r="Y60" s="2">
        <f>MIN(Debts!$D$6,Q59+O60)</f>
        <v>0</v>
      </c>
      <c r="Z60" s="2">
        <f>E59+C60-U60</f>
        <v>0</v>
      </c>
      <c r="AA60" s="2">
        <f>H59+F60-V60</f>
        <v>0</v>
      </c>
      <c r="AB60" s="2">
        <f>K59+I60-W60</f>
        <v>0</v>
      </c>
      <c r="AC60" s="2">
        <f>N59+L60-X60</f>
        <v>0</v>
      </c>
      <c r="AD60" s="2">
        <f>Q59+O60-Y60</f>
        <v>0</v>
      </c>
      <c r="AE60" s="2">
        <f>MAX(0,Debts!$B$11-SUM(U60:Y60))</f>
        <v>950</v>
      </c>
    </row>
    <row r="61" spans="1:31" x14ac:dyDescent="0.25">
      <c r="A61" s="4">
        <v>59</v>
      </c>
      <c r="B61" s="5">
        <f>DATE(YEAR(Debts!$B$10),MONTH(Debts!$B$10)+A61-1,1)</f>
        <v>48092</v>
      </c>
      <c r="C61" s="2">
        <f>ROUND(E60*Debts!$C$2/12,2)</f>
        <v>0</v>
      </c>
      <c r="D61" s="2">
        <f>U61+MAX(0,MIN(Z61,$AE61-SUMIF($Z$2:$AD$2,"&lt;"&amp;Z$2,$Z61:$AD61)))</f>
        <v>0</v>
      </c>
      <c r="E61" s="2">
        <f>ROUND(E60+C61-D61,2)</f>
        <v>0</v>
      </c>
      <c r="F61" s="2">
        <f>ROUND(H60*Debts!$C$3/12,2)</f>
        <v>0</v>
      </c>
      <c r="G61" s="2">
        <f>V61+MAX(0,MIN(AA61,$AE61-SUMIF($Z$2:$AD$2,"&lt;"&amp;AA$2,$Z61:$AD61)))</f>
        <v>0</v>
      </c>
      <c r="H61" s="2">
        <f>ROUND(H60+F61-G61,2)</f>
        <v>0</v>
      </c>
      <c r="I61" s="2">
        <f>ROUND(K60*Debts!$C$4/12,2)</f>
        <v>0</v>
      </c>
      <c r="J61" s="2">
        <f>W61+MAX(0,MIN(AB61,$AE61-SUMIF($Z$2:$AD$2,"&lt;"&amp;AB$2,$Z61:$AD61)))</f>
        <v>0</v>
      </c>
      <c r="K61" s="2">
        <f>ROUND(K60+I61-J61,2)</f>
        <v>0</v>
      </c>
      <c r="L61" s="2">
        <f>ROUND(N60*Debts!$C$5/12,2)</f>
        <v>0</v>
      </c>
      <c r="M61" s="2">
        <f>X61+MAX(0,MIN(AC61,$AE61-SUMIF($Z$2:$AD$2,"&lt;"&amp;AC$2,$Z61:$AD61)))</f>
        <v>0</v>
      </c>
      <c r="N61" s="2">
        <f>ROUND(N60+L61-M61,2)</f>
        <v>0</v>
      </c>
      <c r="O61" s="2">
        <f>ROUND(Q60*Debts!$C$6/12,2)</f>
        <v>0</v>
      </c>
      <c r="P61" s="2">
        <f>Y61+MAX(0,MIN(AD61,$AE61-SUMIF($Z$2:$AD$2,"&lt;"&amp;AD$2,$Z61:$AD61)))</f>
        <v>0</v>
      </c>
      <c r="Q61" s="2">
        <f>ROUND(Q60+O61-P61,2)</f>
        <v>0</v>
      </c>
      <c r="R61" s="2">
        <f>D61+G61+J61+M61+P61</f>
        <v>0</v>
      </c>
      <c r="S61" s="2">
        <f>C61+F61+I61+L61+O61</f>
        <v>0</v>
      </c>
      <c r="T61" s="2">
        <f>E61+H61+K61+N61+Q61</f>
        <v>0</v>
      </c>
      <c r="U61" s="2">
        <f>MIN(Debts!$D$2,E60+C61)</f>
        <v>0</v>
      </c>
      <c r="V61" s="2">
        <f>MIN(Debts!$D$3,H60+F61)</f>
        <v>0</v>
      </c>
      <c r="W61" s="2">
        <f>MIN(Debts!$D$4,K60+I61)</f>
        <v>0</v>
      </c>
      <c r="X61" s="2">
        <f>MIN(Debts!$D$5,N60+L61)</f>
        <v>0</v>
      </c>
      <c r="Y61" s="2">
        <f>MIN(Debts!$D$6,Q60+O61)</f>
        <v>0</v>
      </c>
      <c r="Z61" s="2">
        <f>E60+C61-U61</f>
        <v>0</v>
      </c>
      <c r="AA61" s="2">
        <f>H60+F61-V61</f>
        <v>0</v>
      </c>
      <c r="AB61" s="2">
        <f>K60+I61-W61</f>
        <v>0</v>
      </c>
      <c r="AC61" s="2">
        <f>N60+L61-X61</f>
        <v>0</v>
      </c>
      <c r="AD61" s="2">
        <f>Q60+O61-Y61</f>
        <v>0</v>
      </c>
      <c r="AE61" s="2">
        <f>MAX(0,Debts!$B$11-SUM(U61:Y61))</f>
        <v>950</v>
      </c>
    </row>
    <row r="62" spans="1:31" x14ac:dyDescent="0.25">
      <c r="A62" s="4">
        <v>60</v>
      </c>
      <c r="B62" s="5">
        <f>DATE(YEAR(Debts!$B$10),MONTH(Debts!$B$10)+A62-1,1)</f>
        <v>48122</v>
      </c>
      <c r="C62" s="2">
        <f>ROUND(E61*Debts!$C$2/12,2)</f>
        <v>0</v>
      </c>
      <c r="D62" s="2">
        <f>U62+MAX(0,MIN(Z62,$AE62-SUMIF($Z$2:$AD$2,"&lt;"&amp;Z$2,$Z62:$AD62)))</f>
        <v>0</v>
      </c>
      <c r="E62" s="2">
        <f>ROUND(E61+C62-D62,2)</f>
        <v>0</v>
      </c>
      <c r="F62" s="2">
        <f>ROUND(H61*Debts!$C$3/12,2)</f>
        <v>0</v>
      </c>
      <c r="G62" s="2">
        <f>V62+MAX(0,MIN(AA62,$AE62-SUMIF($Z$2:$AD$2,"&lt;"&amp;AA$2,$Z62:$AD62)))</f>
        <v>0</v>
      </c>
      <c r="H62" s="2">
        <f>ROUND(H61+F62-G62,2)</f>
        <v>0</v>
      </c>
      <c r="I62" s="2">
        <f>ROUND(K61*Debts!$C$4/12,2)</f>
        <v>0</v>
      </c>
      <c r="J62" s="2">
        <f>W62+MAX(0,MIN(AB62,$AE62-SUMIF($Z$2:$AD$2,"&lt;"&amp;AB$2,$Z62:$AD62)))</f>
        <v>0</v>
      </c>
      <c r="K62" s="2">
        <f>ROUND(K61+I62-J62,2)</f>
        <v>0</v>
      </c>
      <c r="L62" s="2">
        <f>ROUND(N61*Debts!$C$5/12,2)</f>
        <v>0</v>
      </c>
      <c r="M62" s="2">
        <f>X62+MAX(0,MIN(AC62,$AE62-SUMIF($Z$2:$AD$2,"&lt;"&amp;AC$2,$Z62:$AD62)))</f>
        <v>0</v>
      </c>
      <c r="N62" s="2">
        <f>ROUND(N61+L62-M62,2)</f>
        <v>0</v>
      </c>
      <c r="O62" s="2">
        <f>ROUND(Q61*Debts!$C$6/12,2)</f>
        <v>0</v>
      </c>
      <c r="P62" s="2">
        <f>Y62+MAX(0,MIN(AD62,$AE62-SUMIF($Z$2:$AD$2,"&lt;"&amp;AD$2,$Z62:$AD62)))</f>
        <v>0</v>
      </c>
      <c r="Q62" s="2">
        <f>ROUND(Q61+O62-P62,2)</f>
        <v>0</v>
      </c>
      <c r="R62" s="2">
        <f>D62+G62+J62+M62+P62</f>
        <v>0</v>
      </c>
      <c r="S62" s="2">
        <f>C62+F62+I62+L62+O62</f>
        <v>0</v>
      </c>
      <c r="T62" s="2">
        <f>E62+H62+K62+N62+Q62</f>
        <v>0</v>
      </c>
      <c r="U62" s="2">
        <f>MIN(Debts!$D$2,E61+C62)</f>
        <v>0</v>
      </c>
      <c r="V62" s="2">
        <f>MIN(Debts!$D$3,H61+F62)</f>
        <v>0</v>
      </c>
      <c r="W62" s="2">
        <f>MIN(Debts!$D$4,K61+I62)</f>
        <v>0</v>
      </c>
      <c r="X62" s="2">
        <f>MIN(Debts!$D$5,N61+L62)</f>
        <v>0</v>
      </c>
      <c r="Y62" s="2">
        <f>MIN(Debts!$D$6,Q61+O62)</f>
        <v>0</v>
      </c>
      <c r="Z62" s="2">
        <f>E61+C62-U62</f>
        <v>0</v>
      </c>
      <c r="AA62" s="2">
        <f>H61+F62-V62</f>
        <v>0</v>
      </c>
      <c r="AB62" s="2">
        <f>K61+I62-W62</f>
        <v>0</v>
      </c>
      <c r="AC62" s="2">
        <f>N61+L62-X62</f>
        <v>0</v>
      </c>
      <c r="AD62" s="2">
        <f>Q61+O62-Y62</f>
        <v>0</v>
      </c>
      <c r="AE62" s="2">
        <f>MAX(0,Debts!$B$11-SUM(U62:Y62))</f>
        <v>950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5" customWidth="1"/>
    <col min="4" max="4" width="16" customWidth="1"/>
  </cols>
  <sheetData>
    <row r="1" spans="1:4" s="1" customFormat="1" x14ac:dyDescent="0.25">
      <c r="A1" s="1" t="s">
        <v>48</v>
      </c>
      <c r="B1" s="1" t="s">
        <v>49</v>
      </c>
      <c r="C1" s="1" t="s">
        <v>50</v>
      </c>
      <c r="D1" s="1" t="s">
        <v>51</v>
      </c>
    </row>
    <row r="2" spans="1:4" x14ac:dyDescent="0.25">
      <c r="A2" t="s">
        <v>52</v>
      </c>
      <c r="B2" s="2">
        <f>Debts!$B$11</f>
        <v>950</v>
      </c>
      <c r="C2" s="2">
        <f>Debts!$B$11</f>
        <v>950</v>
      </c>
      <c r="D2" s="2"/>
    </row>
    <row r="3" spans="1:4" x14ac:dyDescent="0.25">
      <c r="A3" t="s">
        <v>53</v>
      </c>
      <c r="B3" s="4">
        <f>IF(COUNTIF(Snowball!T3:T62,"&gt;0")&gt;=60,"Over 60",COUNTIF(Snowball!T3:T62,"&gt;0")+1)</f>
        <v>37</v>
      </c>
      <c r="C3" s="4">
        <f>IF(COUNTIF(Avalanche!T3:T62,"&gt;0")&gt;=60,"Over 60",COUNTIF(Avalanche!T3:T62,"&gt;0")+1)</f>
        <v>37</v>
      </c>
      <c r="D3" s="4">
        <f>IF(AND(ISNUMBER(B3),ISNUMBER(C3)),B3-C3,"")</f>
        <v>0</v>
      </c>
    </row>
    <row r="4" spans="1:4" x14ac:dyDescent="0.25">
      <c r="A4" t="s">
        <v>54</v>
      </c>
      <c r="B4" s="5">
        <f>IF(ISNUMBER(B3),DATE(YEAR(Debts!$B$10),MONTH(Debts!$B$10)+B3-1,1),"Add more months")</f>
        <v>47423</v>
      </c>
      <c r="C4" s="5">
        <f>IF(ISNUMBER(C3),DATE(YEAR(Debts!$B$10),MONTH(Debts!$B$10)+C3-1,1),"Add more months")</f>
        <v>47423</v>
      </c>
      <c r="D4" s="2"/>
    </row>
    <row r="5" spans="1:4" x14ac:dyDescent="0.25">
      <c r="A5" t="s">
        <v>34</v>
      </c>
      <c r="B5" s="2">
        <f>SUM(Snowball!S3:S62)</f>
        <v>3835.8799999999997</v>
      </c>
      <c r="C5" s="2">
        <f>SUM(Avalanche!S3:S62)</f>
        <v>3715.9199999999987</v>
      </c>
      <c r="D5" s="2">
        <f>B5-C5</f>
        <v>119.96000000000095</v>
      </c>
    </row>
    <row r="6" spans="1:4" x14ac:dyDescent="0.25">
      <c r="A6" t="s">
        <v>33</v>
      </c>
      <c r="B6" s="2">
        <f>SUM(Snowball!R3:R62)</f>
        <v>34875.88</v>
      </c>
      <c r="C6" s="2">
        <f>SUM(Avalanche!R3:R62)</f>
        <v>34755.92</v>
      </c>
      <c r="D6" s="2">
        <f>B6-C6</f>
        <v>119.95999999999913</v>
      </c>
    </row>
    <row r="7" spans="1:4" x14ac:dyDescent="0.25">
      <c r="A7" t="s">
        <v>55</v>
      </c>
      <c r="B7" s="5">
        <f>MIN(B8:B12)</f>
        <v>46357</v>
      </c>
      <c r="C7" s="5">
        <f>MIN(C8:C12)</f>
        <v>46478</v>
      </c>
      <c r="D7" s="4">
        <f>(YEAR(B7)-YEAR(C7))*12+MONTH(B7)-MONTH(C7)</f>
        <v>-4</v>
      </c>
    </row>
    <row r="8" spans="1:4" x14ac:dyDescent="0.25">
      <c r="A8" t="str">
        <f>Debts!A2&amp;" paid off"</f>
        <v>Store card paid off</v>
      </c>
      <c r="B8" s="5">
        <f>IF(Debts!B2&lt;=0,"No balance",IF(COUNTIF(Snowball!E3:E62,"&gt;0")&gt;=60,"After 60 months",DATE(YEAR(Debts!$B$10),MONTH(Debts!$B$10)+COUNTIF(Snowball!E3:E62,"&gt;0"),1)))</f>
        <v>46508</v>
      </c>
      <c r="C8" s="5">
        <f>IF(Debts!B2&lt;=0,"No balance",IF(COUNTIF(Avalanche!E3:E62,"&gt;0")&gt;=60,"After 60 months",DATE(YEAR(Debts!$B$10),MONTH(Debts!$B$10)+COUNTIF(Avalanche!E3:E62,"&gt;0"),1)))</f>
        <v>46478</v>
      </c>
      <c r="D8" s="4">
        <f>IF(AND(ISNUMBER(B8),ISNUMBER(C8)),(YEAR(B8)-YEAR(C8))*12+MONTH(B8)-MONTH(C8),"")</f>
        <v>1</v>
      </c>
    </row>
    <row r="9" spans="1:4" x14ac:dyDescent="0.25">
      <c r="A9" t="str">
        <f>Debts!A3&amp;" paid off"</f>
        <v>Visa card paid off</v>
      </c>
      <c r="B9" s="5">
        <f>IF(Debts!B3&lt;=0,"No balance",IF(COUNTIF(Snowball!H3:H62,"&gt;0")&gt;=60,"After 60 months",DATE(YEAR(Debts!$B$10),MONTH(Debts!$B$10)+COUNTIF(Snowball!H3:H62,"&gt;0"),1)))</f>
        <v>46784</v>
      </c>
      <c r="C9" s="5">
        <f>IF(Debts!B3&lt;=0,"No balance",IF(COUNTIF(Avalanche!H3:H62,"&gt;0")&gt;=60,"After 60 months",DATE(YEAR(Debts!$B$10),MONTH(Debts!$B$10)+COUNTIF(Avalanche!H3:H62,"&gt;0"),1)))</f>
        <v>46784</v>
      </c>
      <c r="D9" s="4">
        <f>IF(AND(ISNUMBER(B9),ISNUMBER(C9)),(YEAR(B9)-YEAR(C9))*12+MONTH(B9)-MONTH(C9),"")</f>
        <v>0</v>
      </c>
    </row>
    <row r="10" spans="1:4" x14ac:dyDescent="0.25">
      <c r="A10" t="str">
        <f>Debts!A4&amp;" paid off"</f>
        <v>Car loan paid off</v>
      </c>
      <c r="B10" s="5">
        <f>IF(Debts!B4&lt;=0,"No balance",IF(COUNTIF(Snowball!K3:K62,"&gt;0")&gt;=60,"After 60 months",DATE(YEAR(Debts!$B$10),MONTH(Debts!$B$10)+COUNTIF(Snowball!K3:K62,"&gt;0"),1)))</f>
        <v>47027</v>
      </c>
      <c r="C10" s="5">
        <f>IF(Debts!B4&lt;=0,"No balance",IF(COUNTIF(Avalanche!K3:K62,"&gt;0")&gt;=60,"After 60 months",DATE(YEAR(Debts!$B$10),MONTH(Debts!$B$10)+COUNTIF(Avalanche!K3:K62,"&gt;0"),1)))</f>
        <v>47027</v>
      </c>
      <c r="D10" s="4">
        <f>IF(AND(ISNUMBER(B10),ISNUMBER(C10)),(YEAR(B10)-YEAR(C10))*12+MONTH(B10)-MONTH(C10),"")</f>
        <v>0</v>
      </c>
    </row>
    <row r="11" spans="1:4" x14ac:dyDescent="0.25">
      <c r="A11" t="str">
        <f>Debts!A5&amp;" paid off"</f>
        <v>Student loan paid off</v>
      </c>
      <c r="B11" s="5">
        <f>IF(Debts!B5&lt;=0,"No balance",IF(COUNTIF(Snowball!N3:N62,"&gt;0")&gt;=60,"After 60 months",DATE(YEAR(Debts!$B$10),MONTH(Debts!$B$10)+COUNTIF(Snowball!N3:N62,"&gt;0"),1)))</f>
        <v>47423</v>
      </c>
      <c r="C11" s="5">
        <f>IF(Debts!B5&lt;=0,"No balance",IF(COUNTIF(Avalanche!N3:N62,"&gt;0")&gt;=60,"After 60 months",DATE(YEAR(Debts!$B$10),MONTH(Debts!$B$10)+COUNTIF(Avalanche!N3:N62,"&gt;0"),1)))</f>
        <v>47423</v>
      </c>
      <c r="D11" s="4">
        <f>IF(AND(ISNUMBER(B11),ISNUMBER(C11)),(YEAR(B11)-YEAR(C11))*12+MONTH(B11)-MONTH(C11),"")</f>
        <v>0</v>
      </c>
    </row>
    <row r="12" spans="1:4" x14ac:dyDescent="0.25">
      <c r="A12" t="str">
        <f>Debts!A6&amp;" paid off"</f>
        <v>Medical bill paid off</v>
      </c>
      <c r="B12" s="5">
        <f>IF(Debts!B6&lt;=0,"No balance",IF(COUNTIF(Snowball!Q3:Q62,"&gt;0")&gt;=60,"After 60 months",DATE(YEAR(Debts!$B$10),MONTH(Debts!$B$10)+COUNTIF(Snowball!Q3:Q62,"&gt;0"),1)))</f>
        <v>46357</v>
      </c>
      <c r="C12" s="5">
        <f>IF(Debts!B6&lt;=0,"No balance",IF(COUNTIF(Avalanche!Q3:Q62,"&gt;0")&gt;=60,"After 60 months",DATE(YEAR(Debts!$B$10),MONTH(Debts!$B$10)+COUNTIF(Avalanche!Q3:Q62,"&gt;0"),1)))</f>
        <v>46784</v>
      </c>
      <c r="D12" s="4">
        <f>IF(AND(ISNUMBER(B12),ISNUMBER(C12)),(YEAR(B12)-YEAR(C12))*12+MONTH(B12)-MONTH(C12),"")</f>
        <v>-14</v>
      </c>
    </row>
    <row r="13" spans="1:4" x14ac:dyDescent="0.25">
      <c r="A13" t="str">
        <f>Debts!A2&amp;" interest"</f>
        <v>Store card interest</v>
      </c>
      <c r="B13" s="2">
        <f>SUM(Snowball!C3:C62)</f>
        <v>191.07000000000002</v>
      </c>
      <c r="C13" s="2">
        <f>SUM(Avalanche!C3:C62)</f>
        <v>134.48</v>
      </c>
      <c r="D13" s="2">
        <f>B13-C13</f>
        <v>56.59000000000003</v>
      </c>
    </row>
    <row r="14" spans="1:4" x14ac:dyDescent="0.25">
      <c r="A14" t="str">
        <f>Debts!A3&amp;" interest"</f>
        <v>Visa card interest</v>
      </c>
      <c r="B14" s="2">
        <f>SUM(Snowball!F3:F62)</f>
        <v>919.9399999999999</v>
      </c>
      <c r="C14" s="2">
        <f>SUM(Avalanche!F3:F62)</f>
        <v>868.56</v>
      </c>
      <c r="D14" s="2">
        <f>B14-C14</f>
        <v>51.379999999999995</v>
      </c>
    </row>
    <row r="15" spans="1:4" x14ac:dyDescent="0.25">
      <c r="A15" t="str">
        <f>Debts!A4&amp;" interest"</f>
        <v>Car loan interest</v>
      </c>
      <c r="B15" s="2">
        <f>SUM(Snowball!I3:I62)</f>
        <v>880.7800000000001</v>
      </c>
      <c r="C15" s="2">
        <f>SUM(Avalanche!I3:I62)</f>
        <v>875.6999999999999</v>
      </c>
      <c r="D15" s="2">
        <f>B15-C15</f>
        <v>5.080000000000155</v>
      </c>
    </row>
    <row r="16" spans="1:4" x14ac:dyDescent="0.25">
      <c r="A16" t="str">
        <f>Debts!A5&amp;" interest"</f>
        <v>Student loan interest</v>
      </c>
      <c r="B16" s="2">
        <f>SUM(Snowball!L3:L62)</f>
        <v>1844.0900000000004</v>
      </c>
      <c r="C16" s="2">
        <f>SUM(Avalanche!L3:L62)</f>
        <v>1837.1800000000005</v>
      </c>
      <c r="D16" s="2">
        <f>B16-C16</f>
        <v>6.9099999999998545</v>
      </c>
    </row>
    <row r="17" spans="1:4" x14ac:dyDescent="0.25">
      <c r="A17" t="str">
        <f>Debts!A6&amp;" interest"</f>
        <v>Medical bill interest</v>
      </c>
      <c r="B17" s="2">
        <f>SUM(Snowball!O3:O62)</f>
        <v>0</v>
      </c>
      <c r="C17" s="2">
        <f>SUM(Avalanche!O3:O62)</f>
        <v>0</v>
      </c>
      <c r="D17" s="2">
        <f>B17-C17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Debts</vt:lpstr>
      <vt:lpstr>Snowball</vt:lpstr>
      <vt:lpstr>Avalanche</vt:lpstr>
      <vt:lpstr>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Debt Payoff</dc:title>
  <dc:subject/>
  <dc:description/>
  <cp:keywords/>
  <cp:category/>
  <cp:lastModifiedBy>Unknown</cp:lastModifiedBy>
  <dcterms:created xsi:type="dcterms:W3CDTF">2026-10-18T23:17:24Z</dcterms:created>
  <dcterms:modified xsi:type="dcterms:W3CDTF">2026-10-18T23:17:24Z</dcterms:modified>
</cp:coreProperties>
</file>