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ades" state="visible" r:id="rId4"/>
    <sheet sheetId="2" name="Categories" state="visible" r:id="rId5"/>
    <sheet sheetId="3" name="Grade Scale" state="visible" r:id="rId6"/>
    <sheet sheetId="4" name="Class Summary" state="visible" r:id="rId7"/>
  </sheets>
  <calcPr calcId="171027"/>
</workbook>
</file>

<file path=xl/sharedStrings.xml><?xml version="1.0" encoding="utf-8"?>
<sst xmlns="http://schemas.openxmlformats.org/spreadsheetml/2006/main" count="82" uniqueCount="64">
  <si>
    <t>Student</t>
  </si>
  <si>
    <t>HW 1</t>
  </si>
  <si>
    <t>HW 2</t>
  </si>
  <si>
    <t>Quiz 1</t>
  </si>
  <si>
    <t>HW 3</t>
  </si>
  <si>
    <t>Test 1</t>
  </si>
  <si>
    <t>HW 4</t>
  </si>
  <si>
    <t>Quiz 2</t>
  </si>
  <si>
    <t>Project</t>
  </si>
  <si>
    <t>HW 5</t>
  </si>
  <si>
    <t>Test 2</t>
  </si>
  <si>
    <t>Homework</t>
  </si>
  <si>
    <t>Quizzes</t>
  </si>
  <si>
    <t>Tests</t>
  </si>
  <si>
    <t>Projects</t>
  </si>
  <si>
    <t>Final</t>
  </si>
  <si>
    <t>Letter</t>
  </si>
  <si>
    <t>Category</t>
  </si>
  <si>
    <t>Out of</t>
  </si>
  <si>
    <t>Aaliyah Brooks</t>
  </si>
  <si>
    <t>Ben Carter</t>
  </si>
  <si>
    <t>Camila Diaz</t>
  </si>
  <si>
    <t>Daniel Evans</t>
  </si>
  <si>
    <t>Ella Foster</t>
  </si>
  <si>
    <t>Gabriel Hughes</t>
  </si>
  <si>
    <t>Hannah Kim</t>
  </si>
  <si>
    <t>Isaiah Lopez</t>
  </si>
  <si>
    <t>Jasmine Moore</t>
  </si>
  <si>
    <t>Liam Nguyen</t>
  </si>
  <si>
    <t>Maya Patel</t>
  </si>
  <si>
    <t>Owen Turner</t>
  </si>
  <si>
    <t>Class average</t>
  </si>
  <si>
    <t>Weight</t>
  </si>
  <si>
    <t>Assignments</t>
  </si>
  <si>
    <t>Points</t>
  </si>
  <si>
    <t>Total</t>
  </si>
  <si>
    <t>Step</t>
  </si>
  <si>
    <t>From</t>
  </si>
  <si>
    <t>F</t>
  </si>
  <si>
    <t>D-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</si>
  <si>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</si>
  <si>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</si>
  <si>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</si>
  <si>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</si>
  <si>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</si>
  <si>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</si>
  <si>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</si>
  <si>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</si>
  <si>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</si>
  <si>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</t>
  </si>
  <si>
    <t>A+</t>
  </si>
  <si>
    <t>Item</t>
  </si>
  <si>
    <t>Value</t>
  </si>
  <si>
    <t>Students</t>
  </si>
  <si>
    <t>Highest final grade</t>
  </si>
  <si>
    <t>Lowest final grade</t>
  </si>
  <si>
    <t>Students below 70%</t>
  </si>
  <si>
    <t>Zeros (missing work)</t>
  </si>
  <si>
    <t>Scores left blank</t>
  </si>
  <si>
    <t>A range (90% and up)</t>
  </si>
  <si>
    <t>B range (80% to 89%)</t>
  </si>
  <si>
    <t>C range (70% to 79%)</t>
  </si>
  <si>
    <t>D range (60% to 69%)</t>
  </si>
  <si>
    <t>F (below 60%)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</si>
</sst>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Q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11" width="8" customWidth="1"/>
    <col min="12" max="15" width="11" customWidth="1"/>
    <col min="17" max="17" width="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s="2" t="s">
        <v>11</v>
      </c>
      <c r="C2" s="2" t="s">
        <v>11</v>
      </c>
      <c r="D2" s="2" t="s">
        <v>12</v>
      </c>
      <c r="E2" s="2" t="s">
        <v>11</v>
      </c>
      <c r="F2" s="2" t="s">
        <v>13</v>
      </c>
      <c r="G2" s="2" t="s">
        <v>11</v>
      </c>
      <c r="H2" s="2" t="s">
        <v>12</v>
      </c>
      <c r="I2" s="2" t="s">
        <v>14</v>
      </c>
      <c r="J2" s="2" t="s">
        <v>11</v>
      </c>
      <c r="K2" s="2" t="s">
        <v>13</v>
      </c>
      <c r="L2" s="3" t="str">
        <f>Categories!A2</f>
        <v>Homework</v>
      </c>
      <c r="M2" s="3" t="str">
        <f>Categories!A3</f>
        <v>Quizzes</v>
      </c>
      <c r="N2" s="3" t="str">
        <f>Categories!A4</f>
        <v>Tests</v>
      </c>
      <c r="O2" s="3" t="str">
        <f>Categories!A5</f>
        <v>Projects</v>
      </c>
      <c r="P2" s="3"/>
    </row>
    <row r="3" spans="1:17" x14ac:dyDescent="0.25">
      <c r="A3" t="s">
        <v>18</v>
      </c>
      <c r="B3" s="2">
        <v>10</v>
      </c>
      <c r="C3" s="2">
        <v>10</v>
      </c>
      <c r="D3" s="2">
        <v>20</v>
      </c>
      <c r="E3" s="2">
        <v>10</v>
      </c>
      <c r="F3" s="2">
        <v>100</v>
      </c>
      <c r="G3" s="2">
        <v>10</v>
      </c>
      <c r="H3" s="2">
        <v>20</v>
      </c>
      <c r="I3" s="2">
        <v>50</v>
      </c>
      <c r="J3" s="2">
        <v>10</v>
      </c>
      <c r="K3" s="2">
        <v>100</v>
      </c>
      <c r="L3" s="3">
        <f>Categories!B2</f>
        <v>0.2</v>
      </c>
      <c r="M3" s="3">
        <f>Categories!B3</f>
        <v>0.2</v>
      </c>
      <c r="N3" s="3">
        <f>Categories!B4</f>
        <v>0.4</v>
      </c>
      <c r="O3" s="3">
        <f>Categories!B5</f>
        <v>0.2</v>
      </c>
      <c r="P3" s="3">
        <f>SUM(L3:O3)</f>
        <v>1</v>
      </c>
    </row>
    <row r="4" spans="1:17" x14ac:dyDescent="0.25">
      <c r="A4" t="s">
        <v>19</v>
      </c>
      <c r="B4" s="2">
        <v>10</v>
      </c>
      <c r="C4" s="2">
        <v>9</v>
      </c>
      <c r="D4" s="2">
        <v>19</v>
      </c>
      <c r="E4" s="2">
        <v>10</v>
      </c>
      <c r="F4" s="2">
        <v>94</v>
      </c>
      <c r="G4" s="2">
        <v>10</v>
      </c>
      <c r="H4" s="2">
        <v>18</v>
      </c>
      <c r="I4" s="2">
        <v>47</v>
      </c>
      <c r="J4" s="2">
        <v>9</v>
      </c>
      <c r="K4" s="2"/>
      <c r="L4" s="3">
        <f>IFERROR(SUMIFS($B4:$K4,$B$2:$K$2,L$2)/SUMIFS($B$3:$K$3,$B$2:$K$2,L$2,$B4:$K4,"&lt;&gt;"),"")</f>
        <v>0.96</v>
      </c>
      <c r="M4" s="3">
        <f>IFERROR(SUMIFS($B4:$K4,$B$2:$K$2,M$2)/SUMIFS($B$3:$K$3,$B$2:$K$2,M$2,$B4:$K4,"&lt;&gt;"),"")</f>
        <v>0.925</v>
      </c>
      <c r="N4" s="3">
        <f>IFERROR(SUMIFS($B4:$K4,$B$2:$K$2,N$2)/SUMIFS($B$3:$K$3,$B$2:$K$2,N$2,$B4:$K4,"&lt;&gt;"),"")</f>
        <v>0.94</v>
      </c>
      <c r="O4" s="3">
        <f>IFERROR(SUMIFS($B4:$K4,$B$2:$K$2,O$2)/SUMIFS($B$3:$K$3,$B$2:$K$2,O$2,$B4:$K4,"&lt;&gt;"),"")</f>
        <v>0.94</v>
      </c>
      <c r="P4" s="3">
        <f>IFERROR((IF(ISNUMBER(L4),L4*L$3,0)+IF(ISNUMBER(M4),M4*M$3,0)+IF(ISNUMBER(N4),N4*N$3,0)+IF(ISNUMBER(O4),O4*O$3,0))/(IF(ISNUMBER(L4),L$3,0)+IF(ISNUMBER(M4),M$3,0)+IF(ISNUMBER(N4),N$3,0)+IF(ISNUMBER(O4),O$3,0)),"")</f>
        <v>0.9410000000000001</v>
      </c>
      <c r="Q4" t="str">
        <f>IF(ISNUMBER(P4),VLOOKUP(COUNTIFS('Grade Scale'!$B$2:$B$14,"&lt;="&amp;ROUND(P4,4)),'Grade Scale'!$A$2:$C$14,3,FALSE),"")</f>
        <v>A</v>
      </c>
    </row>
    <row r="5" spans="1:17" x14ac:dyDescent="0.25">
      <c r="A5" t="s">
        <v>20</v>
      </c>
      <c r="B5" s="2">
        <v>8</v>
      </c>
      <c r="C5" s="2">
        <v>7</v>
      </c>
      <c r="D5" s="2">
        <v>15</v>
      </c>
      <c r="E5" s="2">
        <v>9</v>
      </c>
      <c r="F5" s="2">
        <v>81</v>
      </c>
      <c r="G5" s="2">
        <v>8</v>
      </c>
      <c r="H5" s="2">
        <v>16</v>
      </c>
      <c r="I5" s="2">
        <v>42</v>
      </c>
      <c r="J5" s="2">
        <v>0</v>
      </c>
      <c r="K5" s="2"/>
      <c r="L5" s="3">
        <f>IFERROR(SUMIFS($B5:$K5,$B$2:$K$2,L$2)/SUMIFS($B$3:$K$3,$B$2:$K$2,L$2,$B5:$K5,"&lt;&gt;"),"")</f>
        <v>0.64</v>
      </c>
      <c r="M5" s="3">
        <f>IFERROR(SUMIFS($B5:$K5,$B$2:$K$2,M$2)/SUMIFS($B$3:$K$3,$B$2:$K$2,M$2,$B5:$K5,"&lt;&gt;"),"")</f>
        <v>0.775</v>
      </c>
      <c r="N5" s="3">
        <f>IFERROR(SUMIFS($B5:$K5,$B$2:$K$2,N$2)/SUMIFS($B$3:$K$3,$B$2:$K$2,N$2,$B5:$K5,"&lt;&gt;"),"")</f>
        <v>0.81</v>
      </c>
      <c r="O5" s="3">
        <f>IFERROR(SUMIFS($B5:$K5,$B$2:$K$2,O$2)/SUMIFS($B$3:$K$3,$B$2:$K$2,O$2,$B5:$K5,"&lt;&gt;"),"")</f>
        <v>0.84</v>
      </c>
      <c r="P5" s="3">
        <f>IFERROR((IF(ISNUMBER(L5),L5*L$3,0)+IF(ISNUMBER(M5),M5*M$3,0)+IF(ISNUMBER(N5),N5*N$3,0)+IF(ISNUMBER(O5),O5*O$3,0))/(IF(ISNUMBER(L5),L$3,0)+IF(ISNUMBER(M5),M$3,0)+IF(ISNUMBER(N5),N$3,0)+IF(ISNUMBER(O5),O$3,0)),"")</f>
        <v>0.7750000000000001</v>
      </c>
      <c r="Q5" t="str">
        <f>IF(ISNUMBER(P5),VLOOKUP(COUNTIFS('Grade Scale'!$B$2:$B$14,"&lt;="&amp;ROUND(P5,4)),'Grade Scale'!$A$2:$C$14,3,FALSE),"")</f>
        <v>C+</v>
      </c>
    </row>
    <row r="6" spans="1:17" x14ac:dyDescent="0.25">
      <c r="A6" t="s">
        <v>21</v>
      </c>
      <c r="B6" s="2">
        <v>10</v>
      </c>
      <c r="C6" s="2">
        <v>10</v>
      </c>
      <c r="D6" s="2">
        <v>20</v>
      </c>
      <c r="E6" s="2">
        <v>9</v>
      </c>
      <c r="F6" s="2">
        <v>97</v>
      </c>
      <c r="G6" s="2">
        <v>10</v>
      </c>
      <c r="H6" s="2">
        <v>19</v>
      </c>
      <c r="I6" s="2">
        <v>49</v>
      </c>
      <c r="J6" s="2">
        <v>10</v>
      </c>
      <c r="K6" s="2"/>
      <c r="L6" s="3">
        <f>IFERROR(SUMIFS($B6:$K6,$B$2:$K$2,L$2)/SUMIFS($B$3:$K$3,$B$2:$K$2,L$2,$B6:$K6,"&lt;&gt;"),"")</f>
        <v>0.98</v>
      </c>
      <c r="M6" s="3">
        <f>IFERROR(SUMIFS($B6:$K6,$B$2:$K$2,M$2)/SUMIFS($B$3:$K$3,$B$2:$K$2,M$2,$B6:$K6,"&lt;&gt;"),"")</f>
        <v>0.975</v>
      </c>
      <c r="N6" s="3">
        <f>IFERROR(SUMIFS($B6:$K6,$B$2:$K$2,N$2)/SUMIFS($B$3:$K$3,$B$2:$K$2,N$2,$B6:$K6,"&lt;&gt;"),"")</f>
        <v>0.97</v>
      </c>
      <c r="O6" s="3">
        <f>IFERROR(SUMIFS($B6:$K6,$B$2:$K$2,O$2)/SUMIFS($B$3:$K$3,$B$2:$K$2,O$2,$B6:$K6,"&lt;&gt;"),"")</f>
        <v>0.98</v>
      </c>
      <c r="P6" s="3">
        <f>IFERROR((IF(ISNUMBER(L6),L6*L$3,0)+IF(ISNUMBER(M6),M6*M$3,0)+IF(ISNUMBER(N6),N6*N$3,0)+IF(ISNUMBER(O6),O6*O$3,0))/(IF(ISNUMBER(L6),L$3,0)+IF(ISNUMBER(M6),M$3,0)+IF(ISNUMBER(N6),N$3,0)+IF(ISNUMBER(O6),O$3,0)),"")</f>
        <v>0.9750000000000001</v>
      </c>
      <c r="Q6" t="str">
        <f>IF(ISNUMBER(P6),VLOOKUP(COUNTIFS('Grade Scale'!$B$2:$B$14,"&lt;="&amp;ROUND(P6,4)),'Grade Scale'!$A$2:$C$14,3,FALSE),"")</f>
        <v>A+</v>
      </c>
    </row>
    <row r="7" spans="1:17" x14ac:dyDescent="0.25">
      <c r="A7" t="s">
        <v>22</v>
      </c>
      <c r="B7" s="2">
        <v>6</v>
      </c>
      <c r="C7" s="2">
        <v>0</v>
      </c>
      <c r="D7" s="2">
        <v>12</v>
      </c>
      <c r="E7" s="2">
        <v>7</v>
      </c>
      <c r="F7" s="2">
        <v>68</v>
      </c>
      <c r="G7" s="2">
        <v>0</v>
      </c>
      <c r="H7" s="2">
        <v>13</v>
      </c>
      <c r="I7" s="2">
        <v>35</v>
      </c>
      <c r="J7" s="2">
        <v>6</v>
      </c>
      <c r="K7" s="2"/>
      <c r="L7" s="3">
        <f>IFERROR(SUMIFS($B7:$K7,$B$2:$K$2,L$2)/SUMIFS($B$3:$K$3,$B$2:$K$2,L$2,$B7:$K7,"&lt;&gt;"),"")</f>
        <v>0.38</v>
      </c>
      <c r="M7" s="3">
        <f>IFERROR(SUMIFS($B7:$K7,$B$2:$K$2,M$2)/SUMIFS($B$3:$K$3,$B$2:$K$2,M$2,$B7:$K7,"&lt;&gt;"),"")</f>
        <v>0.625</v>
      </c>
      <c r="N7" s="3">
        <f>IFERROR(SUMIFS($B7:$K7,$B$2:$K$2,N$2)/SUMIFS($B$3:$K$3,$B$2:$K$2,N$2,$B7:$K7,"&lt;&gt;"),"")</f>
        <v>0.68</v>
      </c>
      <c r="O7" s="3">
        <f>IFERROR(SUMIFS($B7:$K7,$B$2:$K$2,O$2)/SUMIFS($B$3:$K$3,$B$2:$K$2,O$2,$B7:$K7,"&lt;&gt;"),"")</f>
        <v>0.7</v>
      </c>
      <c r="P7" s="3">
        <f>IFERROR((IF(ISNUMBER(L7),L7*L$3,0)+IF(ISNUMBER(M7),M7*M$3,0)+IF(ISNUMBER(N7),N7*N$3,0)+IF(ISNUMBER(O7),O7*O$3,0))/(IF(ISNUMBER(L7),L$3,0)+IF(ISNUMBER(M7),M$3,0)+IF(ISNUMBER(N7),N$3,0)+IF(ISNUMBER(O7),O$3,0)),"")</f>
        <v>0.613</v>
      </c>
      <c r="Q7" t="str">
        <f>IF(ISNUMBER(P7),VLOOKUP(COUNTIFS('Grade Scale'!$B$2:$B$14,"&lt;="&amp;ROUND(P7,4)),'Grade Scale'!$A$2:$C$14,3,FALSE),"")</f>
        <v>D-</v>
      </c>
    </row>
    <row r="8" spans="1:17" x14ac:dyDescent="0.25">
      <c r="A8" t="s">
        <v>23</v>
      </c>
      <c r="B8" s="2">
        <v>9</v>
      </c>
      <c r="C8" s="2">
        <v>9</v>
      </c>
      <c r="D8" s="2">
        <v>17</v>
      </c>
      <c r="E8" s="2">
        <v>10</v>
      </c>
      <c r="F8" s="2">
        <v>88</v>
      </c>
      <c r="G8" s="2">
        <v>9</v>
      </c>
      <c r="H8" s="2">
        <v>17</v>
      </c>
      <c r="I8" s="2">
        <v>45</v>
      </c>
      <c r="J8" s="2">
        <v>9</v>
      </c>
      <c r="K8" s="2"/>
      <c r="L8" s="3">
        <f>IFERROR(SUMIFS($B8:$K8,$B$2:$K$2,L$2)/SUMIFS($B$3:$K$3,$B$2:$K$2,L$2,$B8:$K8,"&lt;&gt;"),"")</f>
        <v>0.92</v>
      </c>
      <c r="M8" s="3">
        <f>IFERROR(SUMIFS($B8:$K8,$B$2:$K$2,M$2)/SUMIFS($B$3:$K$3,$B$2:$K$2,M$2,$B8:$K8,"&lt;&gt;"),"")</f>
        <v>0.85</v>
      </c>
      <c r="N8" s="3">
        <f>IFERROR(SUMIFS($B8:$K8,$B$2:$K$2,N$2)/SUMIFS($B$3:$K$3,$B$2:$K$2,N$2,$B8:$K8,"&lt;&gt;"),"")</f>
        <v>0.88</v>
      </c>
      <c r="O8" s="3">
        <f>IFERROR(SUMIFS($B8:$K8,$B$2:$K$2,O$2)/SUMIFS($B$3:$K$3,$B$2:$K$2,O$2,$B8:$K8,"&lt;&gt;"),"")</f>
        <v>0.9</v>
      </c>
      <c r="P8" s="3">
        <f>IFERROR((IF(ISNUMBER(L8),L8*L$3,0)+IF(ISNUMBER(M8),M8*M$3,0)+IF(ISNUMBER(N8),N8*N$3,0)+IF(ISNUMBER(O8),O8*O$3,0))/(IF(ISNUMBER(L8),L$3,0)+IF(ISNUMBER(M8),M$3,0)+IF(ISNUMBER(N8),N$3,0)+IF(ISNUMBER(O8),O$3,0)),"")</f>
        <v>0.8860000000000001</v>
      </c>
      <c r="Q8" t="str">
        <f>IF(ISNUMBER(P8),VLOOKUP(COUNTIFS('Grade Scale'!$B$2:$B$14,"&lt;="&amp;ROUND(P8,4)),'Grade Scale'!$A$2:$C$14,3,FALSE),"")</f>
        <v>B+</v>
      </c>
    </row>
    <row r="9" spans="1:17" x14ac:dyDescent="0.25">
      <c r="A9" t="s">
        <v>24</v>
      </c>
      <c r="B9" s="2">
        <v>7</v>
      </c>
      <c r="C9" s="2">
        <v>8</v>
      </c>
      <c r="D9" s="2">
        <v>14</v>
      </c>
      <c r="E9" s="2"/>
      <c r="F9" s="2">
        <v>74</v>
      </c>
      <c r="G9" s="2">
        <v>8</v>
      </c>
      <c r="H9" s="2">
        <v>15</v>
      </c>
      <c r="I9" s="2">
        <v>38</v>
      </c>
      <c r="J9" s="2">
        <v>7</v>
      </c>
      <c r="K9" s="2"/>
      <c r="L9" s="3">
        <f>IFERROR(SUMIFS($B9:$K9,$B$2:$K$2,L$2)/SUMIFS($B$3:$K$3,$B$2:$K$2,L$2,$B9:$K9,"&lt;&gt;"),"")</f>
        <v>0.75</v>
      </c>
      <c r="M9" s="3">
        <f>IFERROR(SUMIFS($B9:$K9,$B$2:$K$2,M$2)/SUMIFS($B$3:$K$3,$B$2:$K$2,M$2,$B9:$K9,"&lt;&gt;"),"")</f>
        <v>0.725</v>
      </c>
      <c r="N9" s="3">
        <f>IFERROR(SUMIFS($B9:$K9,$B$2:$K$2,N$2)/SUMIFS($B$3:$K$3,$B$2:$K$2,N$2,$B9:$K9,"&lt;&gt;"),"")</f>
        <v>0.74</v>
      </c>
      <c r="O9" s="3">
        <f>IFERROR(SUMIFS($B9:$K9,$B$2:$K$2,O$2)/SUMIFS($B$3:$K$3,$B$2:$K$2,O$2,$B9:$K9,"&lt;&gt;"),"")</f>
        <v>0.76</v>
      </c>
      <c r="P9" s="3">
        <f>IFERROR((IF(ISNUMBER(L9),L9*L$3,0)+IF(ISNUMBER(M9),M9*M$3,0)+IF(ISNUMBER(N9),N9*N$3,0)+IF(ISNUMBER(O9),O9*O$3,0))/(IF(ISNUMBER(L9),L$3,0)+IF(ISNUMBER(M9),M$3,0)+IF(ISNUMBER(N9),N$3,0)+IF(ISNUMBER(O9),O$3,0)),"")</f>
        <v>0.743</v>
      </c>
      <c r="Q9" t="str">
        <f>IF(ISNUMBER(P9),VLOOKUP(COUNTIFS('Grade Scale'!$B$2:$B$14,"&lt;="&amp;ROUND(P9,4)),'Grade Scale'!$A$2:$C$14,3,FALSE),"")</f>
        <v>C</v>
      </c>
    </row>
    <row r="10" spans="1:17" x14ac:dyDescent="0.25">
      <c r="A10" t="s">
        <v>25</v>
      </c>
      <c r="B10" s="2">
        <v>10</v>
      </c>
      <c r="C10" s="2">
        <v>10</v>
      </c>
      <c r="D10" s="2">
        <v>18</v>
      </c>
      <c r="E10" s="2">
        <v>10</v>
      </c>
      <c r="F10" s="2">
        <v>91</v>
      </c>
      <c r="G10" s="2">
        <v>9</v>
      </c>
      <c r="H10" s="2">
        <v>20</v>
      </c>
      <c r="I10" s="2">
        <v>50</v>
      </c>
      <c r="J10" s="2">
        <v>10</v>
      </c>
      <c r="K10" s="2"/>
      <c r="L10" s="3">
        <f>IFERROR(SUMIFS($B10:$K10,$B$2:$K$2,L$2)/SUMIFS($B$3:$K$3,$B$2:$K$2,L$2,$B10:$K10,"&lt;&gt;"),"")</f>
        <v>0.98</v>
      </c>
      <c r="M10" s="3">
        <f>IFERROR(SUMIFS($B10:$K10,$B$2:$K$2,M$2)/SUMIFS($B$3:$K$3,$B$2:$K$2,M$2,$B10:$K10,"&lt;&gt;"),"")</f>
        <v>0.95</v>
      </c>
      <c r="N10" s="3">
        <f>IFERROR(SUMIFS($B10:$K10,$B$2:$K$2,N$2)/SUMIFS($B$3:$K$3,$B$2:$K$2,N$2,$B10:$K10,"&lt;&gt;"),"")</f>
        <v>0.91</v>
      </c>
      <c r="O10" s="3">
        <f>IFERROR(SUMIFS($B10:$K10,$B$2:$K$2,O$2)/SUMIFS($B$3:$K$3,$B$2:$K$2,O$2,$B10:$K10,"&lt;&gt;"),"")</f>
        <v>1</v>
      </c>
      <c r="P10" s="3">
        <f>IFERROR((IF(ISNUMBER(L10),L10*L$3,0)+IF(ISNUMBER(M10),M10*M$3,0)+IF(ISNUMBER(N10),N10*N$3,0)+IF(ISNUMBER(O10),O10*O$3,0))/(IF(ISNUMBER(L10),L$3,0)+IF(ISNUMBER(M10),M$3,0)+IF(ISNUMBER(N10),N$3,0)+IF(ISNUMBER(O10),O$3,0)),"")</f>
        <v>0.95</v>
      </c>
      <c r="Q10" t="str">
        <f>IF(ISNUMBER(P10),VLOOKUP(COUNTIFS('Grade Scale'!$B$2:$B$14,"&lt;="&amp;ROUND(P10,4)),'Grade Scale'!$A$2:$C$14,3,FALSE),"")</f>
        <v>A</v>
      </c>
    </row>
    <row r="11" spans="1:17" x14ac:dyDescent="0.25">
      <c r="A11" t="s">
        <v>26</v>
      </c>
      <c r="B11" s="2">
        <v>9</v>
      </c>
      <c r="C11" s="2">
        <v>8</v>
      </c>
      <c r="D11" s="2">
        <v>16</v>
      </c>
      <c r="E11" s="2">
        <v>8</v>
      </c>
      <c r="F11" s="2">
        <v>79</v>
      </c>
      <c r="G11" s="2">
        <v>9</v>
      </c>
      <c r="H11" s="2">
        <v>14</v>
      </c>
      <c r="I11" s="2">
        <v>40</v>
      </c>
      <c r="J11" s="2">
        <v>8</v>
      </c>
      <c r="K11" s="2"/>
      <c r="L11" s="3">
        <f>IFERROR(SUMIFS($B11:$K11,$B$2:$K$2,L$2)/SUMIFS($B$3:$K$3,$B$2:$K$2,L$2,$B11:$K11,"&lt;&gt;"),"")</f>
        <v>0.84</v>
      </c>
      <c r="M11" s="3">
        <f>IFERROR(SUMIFS($B11:$K11,$B$2:$K$2,M$2)/SUMIFS($B$3:$K$3,$B$2:$K$2,M$2,$B11:$K11,"&lt;&gt;"),"")</f>
        <v>0.75</v>
      </c>
      <c r="N11" s="3">
        <f>IFERROR(SUMIFS($B11:$K11,$B$2:$K$2,N$2)/SUMIFS($B$3:$K$3,$B$2:$K$2,N$2,$B11:$K11,"&lt;&gt;"),"")</f>
        <v>0.79</v>
      </c>
      <c r="O11" s="3">
        <f>IFERROR(SUMIFS($B11:$K11,$B$2:$K$2,O$2)/SUMIFS($B$3:$K$3,$B$2:$K$2,O$2,$B11:$K11,"&lt;&gt;"),"")</f>
        <v>0.8</v>
      </c>
      <c r="P11" s="3">
        <f>IFERROR((IF(ISNUMBER(L11),L11*L$3,0)+IF(ISNUMBER(M11),M11*M$3,0)+IF(ISNUMBER(N11),N11*N$3,0)+IF(ISNUMBER(O11),O11*O$3,0))/(IF(ISNUMBER(L11),L$3,0)+IF(ISNUMBER(M11),M$3,0)+IF(ISNUMBER(N11),N$3,0)+IF(ISNUMBER(O11),O$3,0)),"")</f>
        <v>0.7940000000000002</v>
      </c>
      <c r="Q11" t="str">
        <f>IF(ISNUMBER(P11),VLOOKUP(COUNTIFS('Grade Scale'!$B$2:$B$14,"&lt;="&amp;ROUND(P11,4)),'Grade Scale'!$A$2:$C$14,3,FALSE),"")</f>
        <v>C+</v>
      </c>
    </row>
    <row r="12" spans="1:17" x14ac:dyDescent="0.25">
      <c r="A12" t="s">
        <v>27</v>
      </c>
      <c r="B12" s="2">
        <v>5</v>
      </c>
      <c r="C12" s="2">
        <v>6</v>
      </c>
      <c r="D12" s="2">
        <v>11</v>
      </c>
      <c r="E12" s="2">
        <v>0</v>
      </c>
      <c r="F12" s="2">
        <v>62</v>
      </c>
      <c r="G12" s="2">
        <v>5</v>
      </c>
      <c r="H12" s="2">
        <v>12</v>
      </c>
      <c r="I12" s="2">
        <v>30</v>
      </c>
      <c r="J12" s="2">
        <v>0</v>
      </c>
      <c r="K12" s="2"/>
      <c r="L12" s="3">
        <f>IFERROR(SUMIFS($B12:$K12,$B$2:$K$2,L$2)/SUMIFS($B$3:$K$3,$B$2:$K$2,L$2,$B12:$K12,"&lt;&gt;"),"")</f>
        <v>0.32</v>
      </c>
      <c r="M12" s="3">
        <f>IFERROR(SUMIFS($B12:$K12,$B$2:$K$2,M$2)/SUMIFS($B$3:$K$3,$B$2:$K$2,M$2,$B12:$K12,"&lt;&gt;"),"")</f>
        <v>0.575</v>
      </c>
      <c r="N12" s="3">
        <f>IFERROR(SUMIFS($B12:$K12,$B$2:$K$2,N$2)/SUMIFS($B$3:$K$3,$B$2:$K$2,N$2,$B12:$K12,"&lt;&gt;"),"")</f>
        <v>0.62</v>
      </c>
      <c r="O12" s="3">
        <f>IFERROR(SUMIFS($B12:$K12,$B$2:$K$2,O$2)/SUMIFS($B$3:$K$3,$B$2:$K$2,O$2,$B12:$K12,"&lt;&gt;"),"")</f>
        <v>0.6</v>
      </c>
      <c r="P12" s="3">
        <f>IFERROR((IF(ISNUMBER(L12),L12*L$3,0)+IF(ISNUMBER(M12),M12*M$3,0)+IF(ISNUMBER(N12),N12*N$3,0)+IF(ISNUMBER(O12),O12*O$3,0))/(IF(ISNUMBER(L12),L$3,0)+IF(ISNUMBER(M12),M$3,0)+IF(ISNUMBER(N12),N$3,0)+IF(ISNUMBER(O12),O$3,0)),"")</f>
        <v>0.5469999999999999</v>
      </c>
      <c r="Q12" t="str">
        <f>IF(ISNUMBER(P12),VLOOKUP(COUNTIFS('Grade Scale'!$B$2:$B$14,"&lt;="&amp;ROUND(P12,4)),'Grade Scale'!$A$2:$C$14,3,FALSE),"")</f>
        <v>F</v>
      </c>
    </row>
    <row r="13" spans="1:17" x14ac:dyDescent="0.25">
      <c r="A13" t="s">
        <v>28</v>
      </c>
      <c r="B13" s="2">
        <v>10</v>
      </c>
      <c r="C13" s="2">
        <v>9</v>
      </c>
      <c r="D13" s="2">
        <v>18</v>
      </c>
      <c r="E13" s="2">
        <v>9</v>
      </c>
      <c r="F13" s="2">
        <v>85</v>
      </c>
      <c r="G13" s="2">
        <v>10</v>
      </c>
      <c r="H13" s="2">
        <v>18</v>
      </c>
      <c r="I13" s="2">
        <v>44</v>
      </c>
      <c r="J13" s="2">
        <v>9</v>
      </c>
      <c r="K13" s="2"/>
      <c r="L13" s="3">
        <f>IFERROR(SUMIFS($B13:$K13,$B$2:$K$2,L$2)/SUMIFS($B$3:$K$3,$B$2:$K$2,L$2,$B13:$K13,"&lt;&gt;"),"")</f>
        <v>0.94</v>
      </c>
      <c r="M13" s="3">
        <f>IFERROR(SUMIFS($B13:$K13,$B$2:$K$2,M$2)/SUMIFS($B$3:$K$3,$B$2:$K$2,M$2,$B13:$K13,"&lt;&gt;"),"")</f>
        <v>0.9</v>
      </c>
      <c r="N13" s="3">
        <f>IFERROR(SUMIFS($B13:$K13,$B$2:$K$2,N$2)/SUMIFS($B$3:$K$3,$B$2:$K$2,N$2,$B13:$K13,"&lt;&gt;"),"")</f>
        <v>0.85</v>
      </c>
      <c r="O13" s="3">
        <f>IFERROR(SUMIFS($B13:$K13,$B$2:$K$2,O$2)/SUMIFS($B$3:$K$3,$B$2:$K$2,O$2,$B13:$K13,"&lt;&gt;"),"")</f>
        <v>0.88</v>
      </c>
      <c r="P13" s="3">
        <f>IFERROR((IF(ISNUMBER(L13),L13*L$3,0)+IF(ISNUMBER(M13),M13*M$3,0)+IF(ISNUMBER(N13),N13*N$3,0)+IF(ISNUMBER(O13),O13*O$3,0))/(IF(ISNUMBER(L13),L$3,0)+IF(ISNUMBER(M13),M$3,0)+IF(ISNUMBER(N13),N$3,0)+IF(ISNUMBER(O13),O$3,0)),"")</f>
        <v>0.884</v>
      </c>
      <c r="Q13" t="str">
        <f>IF(ISNUMBER(P13),VLOOKUP(COUNTIFS('Grade Scale'!$B$2:$B$14,"&lt;="&amp;ROUND(P13,4)),'Grade Scale'!$A$2:$C$14,3,FALSE),"")</f>
        <v>B+</v>
      </c>
    </row>
    <row r="14" spans="1:17" x14ac:dyDescent="0.25">
      <c r="A14" t="s">
        <v>29</v>
      </c>
      <c r="B14" s="2">
        <v>10</v>
      </c>
      <c r="C14" s="2">
        <v>10</v>
      </c>
      <c r="D14" s="2">
        <v>19</v>
      </c>
      <c r="E14" s="2">
        <v>10</v>
      </c>
      <c r="F14" s="2">
        <v>99</v>
      </c>
      <c r="G14" s="2">
        <v>10</v>
      </c>
      <c r="H14" s="2">
        <v>20</v>
      </c>
      <c r="I14" s="2">
        <v>48</v>
      </c>
      <c r="J14" s="2">
        <v>10</v>
      </c>
      <c r="K14" s="2"/>
      <c r="L14" s="3">
        <f>IFERROR(SUMIFS($B14:$K14,$B$2:$K$2,L$2)/SUMIFS($B$3:$K$3,$B$2:$K$2,L$2,$B14:$K14,"&lt;&gt;"),"")</f>
        <v>1</v>
      </c>
      <c r="M14" s="3">
        <f>IFERROR(SUMIFS($B14:$K14,$B$2:$K$2,M$2)/SUMIFS($B$3:$K$3,$B$2:$K$2,M$2,$B14:$K14,"&lt;&gt;"),"")</f>
        <v>0.975</v>
      </c>
      <c r="N14" s="3">
        <f>IFERROR(SUMIFS($B14:$K14,$B$2:$K$2,N$2)/SUMIFS($B$3:$K$3,$B$2:$K$2,N$2,$B14:$K14,"&lt;&gt;"),"")</f>
        <v>0.99</v>
      </c>
      <c r="O14" s="3">
        <f>IFERROR(SUMIFS($B14:$K14,$B$2:$K$2,O$2)/SUMIFS($B$3:$K$3,$B$2:$K$2,O$2,$B14:$K14,"&lt;&gt;"),"")</f>
        <v>0.96</v>
      </c>
      <c r="P14" s="3">
        <f>IFERROR((IF(ISNUMBER(L14),L14*L$3,0)+IF(ISNUMBER(M14),M14*M$3,0)+IF(ISNUMBER(N14),N14*N$3,0)+IF(ISNUMBER(O14),O14*O$3,0))/(IF(ISNUMBER(L14),L$3,0)+IF(ISNUMBER(M14),M$3,0)+IF(ISNUMBER(N14),N$3,0)+IF(ISNUMBER(O14),O$3,0)),"")</f>
        <v>0.9830000000000001</v>
      </c>
      <c r="Q14" t="str">
        <f>IF(ISNUMBER(P14),VLOOKUP(COUNTIFS('Grade Scale'!$B$2:$B$14,"&lt;="&amp;ROUND(P14,4)),'Grade Scale'!$A$2:$C$14,3,FALSE),"")</f>
        <v>A+</v>
      </c>
    </row>
    <row r="15" spans="1:17" x14ac:dyDescent="0.25">
      <c r="A15" t="s">
        <v>30</v>
      </c>
      <c r="B15" s="2">
        <v>8</v>
      </c>
      <c r="C15" s="2">
        <v>9</v>
      </c>
      <c r="D15" s="2">
        <v>16</v>
      </c>
      <c r="E15" s="2">
        <v>8</v>
      </c>
      <c r="F15" s="2"/>
      <c r="G15" s="2">
        <v>9</v>
      </c>
      <c r="H15" s="2">
        <v>15</v>
      </c>
      <c r="I15" s="2">
        <v>41</v>
      </c>
      <c r="J15" s="2">
        <v>8</v>
      </c>
      <c r="K15" s="2"/>
      <c r="L15" s="3">
        <f>IFERROR(SUMIFS($B15:$K15,$B$2:$K$2,L$2)/SUMIFS($B$3:$K$3,$B$2:$K$2,L$2,$B15:$K15,"&lt;&gt;"),"")</f>
        <v>0.84</v>
      </c>
      <c r="M15" s="3">
        <f>IFERROR(SUMIFS($B15:$K15,$B$2:$K$2,M$2)/SUMIFS($B$3:$K$3,$B$2:$K$2,M$2,$B15:$K15,"&lt;&gt;"),"")</f>
        <v>0.775</v>
      </c>
      <c r="N15" s="3" t="str">
        <f>IFERROR(SUMIFS($B15:$K15,$B$2:$K$2,N$2)/SUMIFS($B$3:$K$3,$B$2:$K$2,N$2,$B15:$K15,"&lt;&gt;"),"")</f>
        <v/>
      </c>
      <c r="O15" s="3">
        <f>IFERROR(SUMIFS($B15:$K15,$B$2:$K$2,O$2)/SUMIFS($B$3:$K$3,$B$2:$K$2,O$2,$B15:$K15,"&lt;&gt;"),"")</f>
        <v>0.82</v>
      </c>
      <c r="P15" s="3">
        <f>IFERROR((IF(ISNUMBER(L15),L15*L$3,0)+IF(ISNUMBER(M15),M15*M$3,0)+IF(ISNUMBER(N15),N15*N$3,0)+IF(ISNUMBER(O15),O15*O$3,0))/(IF(ISNUMBER(L15),L$3,0)+IF(ISNUMBER(M15),M$3,0)+IF(ISNUMBER(N15),N$3,0)+IF(ISNUMBER(O15),O$3,0)),"")</f>
        <v>0.8116666666666668</v>
      </c>
      <c r="Q15" t="str">
        <f>IF(ISNUMBER(P15),VLOOKUP(COUNTIFS('Grade Scale'!$B$2:$B$14,"&lt;="&amp;ROUND(P15,4)),'Grade Scale'!$A$2:$C$14,3,FALSE),"")</f>
        <v>B-</v>
      </c>
    </row>
    <row r="16" spans="1:17" x14ac:dyDescent="0.25">
      <c r="A16" t="s">
        <v>31</v>
      </c>
      <c r="B16" s="2">
        <f>IFERROR(ROUND(AVERAGE(B4:B15),1),"")</f>
        <v>8.5</v>
      </c>
      <c r="C16" s="2">
        <f>IFERROR(ROUND(AVERAGE(C4:C15),1),"")</f>
        <v>7.9</v>
      </c>
      <c r="D16" s="2">
        <f>IFERROR(ROUND(AVERAGE(D4:D15),1),"")</f>
        <v>16.3</v>
      </c>
      <c r="E16" s="2">
        <f>IFERROR(ROUND(AVERAGE(E4:E15),1),"")</f>
        <v>8.2</v>
      </c>
      <c r="F16" s="2">
        <f>IFERROR(ROUND(AVERAGE(F4:F15),1),"")</f>
        <v>83.5</v>
      </c>
      <c r="G16" s="2">
        <f>IFERROR(ROUND(AVERAGE(G4:G15),1),"")</f>
        <v>8.1</v>
      </c>
      <c r="H16" s="2">
        <f>IFERROR(ROUND(AVERAGE(H4:H15),1),"")</f>
        <v>16.4</v>
      </c>
      <c r="I16" s="2">
        <f>IFERROR(ROUND(AVERAGE(I4:I15),1),"")</f>
        <v>42.4</v>
      </c>
      <c r="J16" s="2">
        <f>IFERROR(ROUND(AVERAGE(J4:J15),1),"")</f>
        <v>7.2</v>
      </c>
      <c r="K16" s="2" t="str">
        <f>IFERROR(ROUND(AVERAGE(K4:K15),1),"")</f>
        <v/>
      </c>
      <c r="L16" s="3">
        <f>IFERROR(AVERAGE(L4:L15),"")</f>
        <v>0.7958333333333333</v>
      </c>
      <c r="M16" s="3">
        <f>IFERROR(AVERAGE(M4:M15),"")</f>
        <v>0.8166666666666668</v>
      </c>
      <c r="N16" s="3">
        <f>IFERROR(AVERAGE(N4:N15),"")</f>
        <v>0.8345454545454547</v>
      </c>
      <c r="O16" s="3">
        <f>IFERROR(AVERAGE(O4:O15),"")</f>
        <v>0.8483333333333333</v>
      </c>
      <c r="P16" s="3">
        <f>IFERROR(AVERAGE(P4:P15),"")</f>
        <v>0.8252222222222224</v>
      </c>
      <c r="Q16" t="str">
        <f>IF(ISNUMBER(P16),VLOOKUP(COUNTIFS('Grade Scale'!$B$2:$B$14,"&lt;="&amp;ROUND(P16,4)),'Grade Scale'!$A$2:$C$14,3,FALSE),"")</f>
        <v>B-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" customWidth="1"/>
    <col min="3" max="3" width="13" customWidth="1"/>
    <col min="4" max="4" width="10" customWidth="1"/>
    <col min="5" max="5" width="15" customWidth="1"/>
  </cols>
  <sheetData>
    <row r="1" spans="1:5" s="1" customFormat="1" x14ac:dyDescent="0.25">
      <c r="A1" s="1" t="s">
        <v>17</v>
      </c>
      <c r="B1" s="1" t="s">
        <v>32</v>
      </c>
      <c r="C1" s="1" t="s">
        <v>33</v>
      </c>
      <c r="D1" s="1" t="s">
        <v>34</v>
      </c>
      <c r="E1" s="1" t="s">
        <v>31</v>
      </c>
    </row>
    <row r="2" spans="1:5" x14ac:dyDescent="0.25">
      <c r="A2" t="s">
        <v>11</v>
      </c>
      <c r="B2" s="3">
        <v>0.2</v>
      </c>
      <c r="C2" s="2">
        <f>COUNTIF(Grades!$B$2:$K$2,A2)</f>
        <v>5</v>
      </c>
      <c r="D2" s="2">
        <f>SUMIFS(Grades!$B$3:$K$3,Grades!$B$2:$K$2,A2)</f>
        <v>50</v>
      </c>
      <c r="E2" s="3">
        <f>IFERROR(AVERAGE(Grades!$L$4:$L$15),"")</f>
        <v>0.7958333333333333</v>
      </c>
    </row>
    <row r="3" spans="1:5" x14ac:dyDescent="0.25">
      <c r="A3" t="s">
        <v>12</v>
      </c>
      <c r="B3" s="3">
        <v>0.2</v>
      </c>
      <c r="C3" s="2">
        <f>COUNTIF(Grades!$B$2:$K$2,A3)</f>
        <v>2</v>
      </c>
      <c r="D3" s="2">
        <f>SUMIFS(Grades!$B$3:$K$3,Grades!$B$2:$K$2,A3)</f>
        <v>40</v>
      </c>
      <c r="E3" s="3">
        <f>IFERROR(AVERAGE(Grades!$M$4:$M$15),"")</f>
        <v>0.8166666666666668</v>
      </c>
    </row>
    <row r="4" spans="1:5" x14ac:dyDescent="0.25">
      <c r="A4" t="s">
        <v>13</v>
      </c>
      <c r="B4" s="3">
        <v>0.4</v>
      </c>
      <c r="C4" s="2">
        <f>COUNTIF(Grades!$B$2:$K$2,A4)</f>
        <v>2</v>
      </c>
      <c r="D4" s="2">
        <f>SUMIFS(Grades!$B$3:$K$3,Grades!$B$2:$K$2,A4)</f>
        <v>200</v>
      </c>
      <c r="E4" s="3">
        <f>IFERROR(AVERAGE(Grades!$N$4:$N$15),"")</f>
        <v>0.8345454545454547</v>
      </c>
    </row>
    <row r="5" spans="1:5" x14ac:dyDescent="0.25">
      <c r="A5" t="s">
        <v>14</v>
      </c>
      <c r="B5" s="3">
        <v>0.2</v>
      </c>
      <c r="C5" s="2">
        <f>COUNTIF(Grades!$B$2:$K$2,A5)</f>
        <v>1</v>
      </c>
      <c r="D5" s="2">
        <f>SUMIFS(Grades!$B$3:$K$3,Grades!$B$2:$K$2,A5)</f>
        <v>50</v>
      </c>
      <c r="E5" s="3">
        <f>IFERROR(AVERAGE(Grades!$O$4:$O$15),"")</f>
        <v>0.8483333333333333</v>
      </c>
    </row>
    <row r="6" spans="1:5" x14ac:dyDescent="0.25">
      <c r="A6" t="s">
        <v>35</v>
      </c>
      <c r="B6" s="3">
        <f>SUM(B2:B5)</f>
        <v>1</v>
      </c>
      <c r="C6" s="2">
        <f>SUM(C2:C5)</f>
        <v>10</v>
      </c>
      <c r="D6" s="2">
        <f>SUM(D2:D5)</f>
        <v>340</v>
      </c>
      <c r="E6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hidden="1" customWidth="1"/>
    <col min="2" max="3" width="10" customWidth="1"/>
  </cols>
  <sheetData>
    <row r="1" spans="1:3" s="1" customFormat="1" x14ac:dyDescent="0.25">
      <c r="A1" s="1" t="s">
        <v>36</v>
      </c>
      <c r="B1" s="1" t="s">
        <v>37</v>
      </c>
      <c r="C1" s="1" t="s">
        <v>16</v>
      </c>
    </row>
    <row r="2" spans="1:3" x14ac:dyDescent="0.25">
      <c r="A2" s="2">
        <v>1</v>
      </c>
      <c r="B2" s="3">
        <v>0</v>
      </c>
      <c r="C2" t="s">
        <v>38</v>
      </c>
    </row>
    <row r="3" spans="1:3" x14ac:dyDescent="0.25">
      <c r="A3" s="2">
        <v>2</v>
      </c>
      <c r="B3" s="3">
        <v>0.6</v>
      </c>
      <c r="C3" t="s">
        <v>39</v>
      </c>
    </row>
    <row r="4" spans="1:3" x14ac:dyDescent="0.25">
      <c r="A4" s="2">
        <v>3</v>
      </c>
      <c r="B4" s="3">
        <v>0.63</v>
      </c>
      <c r="C4" t="s">
        <v>40</v>
      </c>
    </row>
    <row r="5" spans="1:3" x14ac:dyDescent="0.25">
      <c r="A5" s="2">
        <v>4</v>
      </c>
      <c r="B5" s="3">
        <v>0.67</v>
      </c>
      <c r="C5" t="s">
        <v>41</v>
      </c>
    </row>
    <row r="6" spans="1:3" x14ac:dyDescent="0.25">
      <c r="A6" s="2">
        <v>5</v>
      </c>
      <c r="B6" s="3">
        <v>0.7</v>
      </c>
      <c r="C6" t="s">
        <v>42</v>
      </c>
    </row>
    <row r="7" spans="1:3" x14ac:dyDescent="0.25">
      <c r="A7" s="2">
        <v>6</v>
      </c>
      <c r="B7" s="3">
        <v>0.73</v>
      </c>
      <c r="C7" t="s">
        <v>43</v>
      </c>
    </row>
    <row r="8" spans="1:3" x14ac:dyDescent="0.25">
      <c r="A8" s="2">
        <v>7</v>
      </c>
      <c r="B8" s="3">
        <v>0.77</v>
      </c>
      <c r="C8" t="s">
        <v>44</v>
      </c>
    </row>
    <row r="9" spans="1:3" x14ac:dyDescent="0.25">
      <c r="A9" s="2">
        <v>8</v>
      </c>
      <c r="B9" s="3">
        <v>0.8</v>
      </c>
      <c r="C9" t="s">
        <v>45</v>
      </c>
    </row>
    <row r="10" spans="1:3" x14ac:dyDescent="0.25">
      <c r="A10" s="2">
        <v>9</v>
      </c>
      <c r="B10" s="3">
        <v>0.83</v>
      </c>
      <c r="C10" t="s">
        <v>46</v>
      </c>
    </row>
    <row r="11" spans="1:3" x14ac:dyDescent="0.25">
      <c r="A11" s="2">
        <v>10</v>
      </c>
      <c r="B11" s="3">
        <v>0.87</v>
      </c>
      <c r="C11" t="s">
        <v>47</v>
      </c>
    </row>
    <row r="12" spans="1:3" x14ac:dyDescent="0.25">
      <c r="A12" s="2">
        <v>11</v>
      </c>
      <c r="B12" s="3">
        <v>0.9</v>
      </c>
      <c r="C12" t="s">
        <v>48</v>
      </c>
    </row>
    <row r="13" spans="1:3" x14ac:dyDescent="0.25">
      <c r="A13" s="2">
        <v>12</v>
      </c>
      <c r="B13" s="3">
        <v>0.93</v>
      </c>
      <c r="C13" t="s">
        <v>49</v>
      </c>
    </row>
    <row r="14" spans="1:3" x14ac:dyDescent="0.25">
      <c r="A14" s="2">
        <v>13</v>
      </c>
      <c r="B14" s="3">
        <v>0.97</v>
      </c>
      <c r="C14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2" customWidth="1"/>
  </cols>
  <sheetData>
    <row r="1" spans="1:2" s="1" customFormat="1" x14ac:dyDescent="0.25">
      <c r="A1" s="1" t="s">
        <v>51</v>
      </c>
      <c r="B1" s="1" t="s">
        <v>52</v>
      </c>
    </row>
    <row r="2" spans="1:2" x14ac:dyDescent="0.25">
      <c r="A2" t="s">
        <v>53</v>
      </c>
      <c r="B2" s="2">
        <f>COUNTA(Grades!$A$4:$A$15)</f>
        <v>12</v>
      </c>
    </row>
    <row r="3" spans="1:2" x14ac:dyDescent="0.25">
      <c r="A3" t="s">
        <v>31</v>
      </c>
      <c r="B3" s="3">
        <f>IFERROR(AVERAGE(Grades!$P$4:$P$15),"")</f>
        <v>0.8252222222222224</v>
      </c>
    </row>
    <row r="4" spans="1:2" x14ac:dyDescent="0.25">
      <c r="A4" t="s">
        <v>54</v>
      </c>
      <c r="B4" s="3">
        <f>MAX(Grades!$P$4:$P$15)</f>
        <v>0.9830000000000001</v>
      </c>
    </row>
    <row r="5" spans="1:2" x14ac:dyDescent="0.25">
      <c r="A5" t="s">
        <v>55</v>
      </c>
      <c r="B5" s="3">
        <f>MIN(Grades!$P$4:$P$15)</f>
        <v>0.5469999999999999</v>
      </c>
    </row>
    <row r="6" spans="1:2" x14ac:dyDescent="0.25">
      <c r="A6" t="s">
        <v>56</v>
      </c>
      <c r="B6" s="2">
        <f>COUNTIFS(Grades!$P$4:$P$15,"&lt;0.7")</f>
        <v>2</v>
      </c>
    </row>
    <row r="7" spans="1:2" x14ac:dyDescent="0.25">
      <c r="A7" t="s">
        <v>57</v>
      </c>
      <c r="B7" s="2">
        <f>COUNTIFS(Grades!$B$4:$K$15,0)</f>
        <v>5</v>
      </c>
    </row>
    <row r="8" spans="1:2" x14ac:dyDescent="0.25">
      <c r="A8" t="s">
        <v>58</v>
      </c>
      <c r="B8" s="2">
        <f>COUNTBLANK(Grades!$B$4:$K$15)</f>
        <v>14</v>
      </c>
    </row>
    <row r="9" spans="1:2" x14ac:dyDescent="0.25">
      <c r="A9" t="s">
        <v>59</v>
      </c>
      <c r="B9" s="2">
        <f>COUNTIFS(Grades!$P$4:$P$15,"&gt;=0.9")</f>
        <v>4</v>
      </c>
    </row>
    <row r="10" spans="1:2" x14ac:dyDescent="0.25">
      <c r="A10" t="s">
        <v>60</v>
      </c>
      <c r="B10" s="2">
        <f>COUNTIFS(Grades!$P$4:$P$15,"&gt;=0.8",Grades!$P$4:$P$15,"&lt;0.9")</f>
        <v>3</v>
      </c>
    </row>
    <row r="11" spans="1:2" x14ac:dyDescent="0.25">
      <c r="A11" t="s">
        <v>61</v>
      </c>
      <c r="B11" s="2">
        <f>COUNTIFS(Grades!$P$4:$P$15,"&gt;=0.7",Grades!$P$4:$P$15,"&lt;0.8")</f>
        <v>3</v>
      </c>
    </row>
    <row r="12" spans="1:2" x14ac:dyDescent="0.25">
      <c r="A12" t="s">
        <v>62</v>
      </c>
      <c r="B12" s="2">
        <f>COUNTIFS(Grades!$P$4:$P$15,"&gt;=0.6",Grades!$P$4:$P$15,"&lt;0.7")</f>
        <v>1</v>
      </c>
    </row>
    <row r="13" spans="1:2" x14ac:dyDescent="0.25">
      <c r="A13" t="s">
        <v>63</v>
      </c>
      <c r="B13" s="2">
        <f>COUNTIFS(Grades!$P$4:$P$15,"&lt;0.6")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Grades</vt:lpstr>
      <vt:lpstr>Categories</vt:lpstr>
      <vt:lpstr>Grade Scale</vt:lpstr>
      <vt:lpstr>Class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Gradebook</dc:title>
  <dc:subject/>
  <dc:description/>
  <cp:keywords/>
  <cp:category/>
  <cp:lastModifiedBy>Unknown</cp:lastModifiedBy>
  <dcterms:created xsi:type="dcterms:W3CDTF">2026-10-18T23:17:30Z</dcterms:created>
  <dcterms:modified xsi:type="dcterms:W3CDTF">2026-10-18T23:17:30Z</dcterms:modified>
</cp:coreProperties>
</file>