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bit Tracker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<sst xmlns="http://schemas.openxmlformats.org/spreadsheetml/2006/main" count="95" uniqueCount="95">
  <si>
    <t>Habit</t>
  </si>
  <si>
    <t>Goal (days)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</si>
  <si>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</si>
  <si>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</si>
  <si>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</si>
  <si>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</si>
  <si>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</si>
  <si>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</si>
  <si>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</si>
  <si>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</si>
  <si>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</si>
  <si>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</si>
  <si>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</si>
  <si>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</si>
  <si>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</si>
  <si>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</si>
  <si>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</si>
  <si>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</si>
  <si>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</si>
  <si>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</si>
  <si>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</si>
  <si>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</si>
  <si>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</si>
  <si>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</si>
  <si>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</si>
  <si>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</si>
  <si>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</si>
  <si>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</si>
  <si>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</si>
  <si>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</si>
  <si>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</si>
  <si>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</si>
  <si>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</si>
  <si>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Done</t>
  </si>
  <si>
    <t>Status</t>
  </si>
  <si>
    <t>% of days</t>
  </si>
  <si>
    <t>Streak</t>
  </si>
  <si>
    <t>Best streak</t>
  </si>
  <si>
    <t>Run 1</t>
  </si>
  <si>
    <t>Run 2</t>
  </si>
  <si>
    <t>Run 3</t>
  </si>
  <si>
    <t>Run 4</t>
  </si>
  <si>
    <t>Run 5</t>
  </si>
  <si>
    <t>Run 6</t>
  </si>
  <si>
    <t>Run 7</t>
  </si>
  <si>
    <t>Run 8</t>
  </si>
  <si>
    <t>Run 9</t>
  </si>
  <si>
    <t>Run 10</t>
  </si>
  <si>
    <t>Run 11</t>
  </si>
  <si>
    <t>Run 12</t>
  </si>
  <si>
    <t>Run 13</t>
  </si>
  <si>
    <t>Run 14</t>
  </si>
  <si>
    <t>Run 15</t>
  </si>
  <si>
    <t>Run 16</t>
  </si>
  <si>
    <t>Run 17</t>
  </si>
  <si>
    <t>Run 18</t>
  </si>
  <si>
    <t>Run 19</t>
  </si>
  <si>
    <t>Run 20</t>
  </si>
  <si>
    <t>Run 21</t>
  </si>
  <si>
    <t>Run 22</t>
  </si>
  <si>
    <t>Run 23</t>
  </si>
  <si>
    <t>Run 24</t>
  </si>
  <si>
    <t>Run 25</t>
  </si>
  <si>
    <t>Run 26</t>
  </si>
  <si>
    <t>Run 27</t>
  </si>
  <si>
    <t>Run 28</t>
  </si>
  <si>
    <t>Run 29</t>
  </si>
  <si>
    <t>Run 30</t>
  </si>
  <si>
    <t>Run 31</t>
  </si>
  <si>
    <t>Day of week</t>
  </si>
  <si>
    <t>Drink 8 glasses of water</t>
  </si>
  <si>
    <t>Walk 30 minutes</t>
  </si>
  <si>
    <t>Read 20 pages</t>
  </si>
  <si>
    <t>Take vitamins</t>
  </si>
  <si>
    <t>Stretch 10 minutes</t>
  </si>
  <si>
    <t>Journal before bed</t>
  </si>
  <si>
    <t>In bed by 10:30 PM</t>
  </si>
  <si>
    <t>No-spend day</t>
  </si>
  <si>
    <t>Practice Spanish 15 min</t>
  </si>
  <si>
    <t>No phone first hour</t>
  </si>
  <si>
    <t>Habits done</t>
  </si>
  <si>
    <t>Item</t>
  </si>
  <si>
    <t>Value</t>
  </si>
  <si>
    <t>Month starts</t>
  </si>
  <si>
    <t>Today</t>
  </si>
  <si>
    <t>Days in the month</t>
  </si>
  <si>
    <t>Days so far</t>
  </si>
  <si>
    <t>Habits tracked</t>
  </si>
  <si>
    <t>Check-ins so far</t>
  </si>
  <si>
    <t>Overall completion</t>
  </si>
  <si>
    <t>Perfect days (every habit done)</t>
  </si>
  <si>
    <t>Habits on track or goal met</t>
  </si>
  <si>
    <t>Habits behind</t>
  </si>
  <si>
    <t>Longest current streak</t>
  </si>
  <si>
    <t>Best streak this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</si>
</sst>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ddd"/>
    <numFmt numFmtId="166" formatCode="0.0%"/>
    <numFmt numFmtId="167" formatCode="mmm d,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Q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8" customWidth="1"/>
    <col min="3" max="33" width="4" customWidth="1"/>
    <col min="34" max="34" width="7" customWidth="1"/>
    <col min="35" max="35" width="11" customWidth="1"/>
    <col min="37" max="37" width="8" customWidth="1"/>
    <col min="39" max="69" width="6" hidden="1" customWidth="1"/>
  </cols>
  <sheetData>
    <row r="1" spans="1:6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</row>
    <row r="2" spans="1:69" x14ac:dyDescent="0.25">
      <c r="A2" t="s">
        <v>69</v>
      </c>
      <c r="B2" s="2"/>
      <c r="C2" s="3">
        <f>Summary!$B$2</f>
        <v>46327</v>
      </c>
      <c r="D2" s="3">
        <f>Summary!$B$2+1</f>
        <v>46328</v>
      </c>
      <c r="E2" s="3">
        <f>Summary!$B$2+2</f>
        <v>46329</v>
      </c>
      <c r="F2" s="3">
        <f>Summary!$B$2+3</f>
        <v>46330</v>
      </c>
      <c r="G2" s="3">
        <f>Summary!$B$2+4</f>
        <v>46331</v>
      </c>
      <c r="H2" s="3">
        <f>Summary!$B$2+5</f>
        <v>46332</v>
      </c>
      <c r="I2" s="3">
        <f>Summary!$B$2+6</f>
        <v>46333</v>
      </c>
      <c r="J2" s="3">
        <f>Summary!$B$2+7</f>
        <v>46334</v>
      </c>
      <c r="K2" s="3">
        <f>Summary!$B$2+8</f>
        <v>46335</v>
      </c>
      <c r="L2" s="3">
        <f>Summary!$B$2+9</f>
        <v>46336</v>
      </c>
      <c r="M2" s="3">
        <f>Summary!$B$2+10</f>
        <v>46337</v>
      </c>
      <c r="N2" s="3">
        <f>Summary!$B$2+11</f>
        <v>46338</v>
      </c>
      <c r="O2" s="3">
        <f>Summary!$B$2+12</f>
        <v>46339</v>
      </c>
      <c r="P2" s="3">
        <f>Summary!$B$2+13</f>
        <v>46340</v>
      </c>
      <c r="Q2" s="3">
        <f>Summary!$B$2+14</f>
        <v>46341</v>
      </c>
      <c r="R2" s="3">
        <f>Summary!$B$2+15</f>
        <v>46342</v>
      </c>
      <c r="S2" s="3">
        <f>Summary!$B$2+16</f>
        <v>46343</v>
      </c>
      <c r="T2" s="3">
        <f>Summary!$B$2+17</f>
        <v>46344</v>
      </c>
      <c r="U2" s="3">
        <f>Summary!$B$2+18</f>
        <v>46345</v>
      </c>
      <c r="V2" s="3">
        <f>Summary!$B$2+19</f>
        <v>46346</v>
      </c>
      <c r="W2" s="3">
        <f>Summary!$B$2+20</f>
        <v>46347</v>
      </c>
      <c r="X2" s="3">
        <f>Summary!$B$2+21</f>
        <v>46348</v>
      </c>
      <c r="Y2" s="3">
        <f>Summary!$B$2+22</f>
        <v>46349</v>
      </c>
      <c r="Z2" s="3">
        <f>Summary!$B$2+23</f>
        <v>46350</v>
      </c>
      <c r="AA2" s="3">
        <f>Summary!$B$2+24</f>
        <v>46351</v>
      </c>
      <c r="AB2" s="3">
        <f>Summary!$B$2+25</f>
        <v>46352</v>
      </c>
      <c r="AC2" s="3">
        <f>Summary!$B$2+26</f>
        <v>46353</v>
      </c>
      <c r="AD2" s="3">
        <f>Summary!$B$2+27</f>
        <v>46354</v>
      </c>
      <c r="AE2" s="3">
        <f>IF(MONTH(Summary!$B$2+28)=MONTH(Summary!$B$2),Summary!$B$2+28,"")</f>
        <v>46355</v>
      </c>
      <c r="AF2" s="3">
        <f>IF(MONTH(Summary!$B$2+29)=MONTH(Summary!$B$2),Summary!$B$2+29,"")</f>
        <v>46356</v>
      </c>
      <c r="AG2" s="3" t="str">
        <f>IF(MONTH(Summary!$B$2+30)=MONTH(Summary!$B$2),Summary!$B$2+30,"")</f>
        <v/>
      </c>
      <c r="AH2" s="2"/>
      <c r="AJ2" s="4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x14ac:dyDescent="0.25">
      <c r="A3" t="s">
        <v>70</v>
      </c>
      <c r="B3" s="2">
        <v>25</v>
      </c>
      <c r="C3" t="b">
        <v>1</v>
      </c>
      <c r="D3" t="b">
        <v>1</v>
      </c>
      <c r="E3" t="b">
        <v>1</v>
      </c>
      <c r="F3" t="b">
        <v>0</v>
      </c>
      <c r="G3" t="b">
        <v>1</v>
      </c>
      <c r="H3" t="b">
        <v>1</v>
      </c>
      <c r="I3" t="b">
        <v>1</v>
      </c>
      <c r="J3" t="b">
        <v>1</v>
      </c>
      <c r="K3" t="b">
        <v>1</v>
      </c>
      <c r="L3" t="b">
        <v>1</v>
      </c>
      <c r="M3" t="b">
        <v>0</v>
      </c>
      <c r="N3" t="b">
        <v>1</v>
      </c>
      <c r="O3" t="b">
        <v>1</v>
      </c>
      <c r="P3" t="b">
        <v>1</v>
      </c>
      <c r="Q3" t="b">
        <v>1</v>
      </c>
      <c r="R3" t="b">
        <v>1</v>
      </c>
      <c r="S3" t="b">
        <v>1</v>
      </c>
      <c r="T3" t="b">
        <v>1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s="2">
        <f>IF(ISBLANK(A3),"",COUNTIFS(C3:AG3,TRUE))</f>
        <v>16</v>
      </c>
      <c r="AI3" t="str">
        <f>IF(OR(ISBLANK(A3),ISBLANK(B3)),"",IF(AH3&gt;=B3,"Goal met",IF(AH3+Summary!$B$4-Summary!$B$5&lt;B3,"Out of reach",IF(Summary!$B$5=0,"",IF(AH3/Summary!$B$5*Summary!$B$4&gt;=B3,"On track","Behind")))))</f>
        <v>On track</v>
      </c>
      <c r="AJ3" s="4">
        <f>IF(OR(ISBLANK(A3),Summary!$B$5=0),"",AH3/Summary!$B$5)</f>
        <v>0.8888888888888888</v>
      </c>
      <c r="AK3" s="2">
        <f>IF(OR(ISBLANK(A3),Summary!$B$5=0),"",IF(INDEX(C3:AG3,1,Summary!$B$5)=TRUE,INDEX(AM3:BQ3,1,Summary!$B$5),IF(Summary!$B$5=1,0,INDEX(AM3:BQ3,1,MAX(1,Summary!$B$5-1)))))</f>
        <v>7</v>
      </c>
      <c r="AL3" s="2">
        <f>IF(ISBLANK(A3),"",MAX(AM3:BQ3))</f>
        <v>7</v>
      </c>
      <c r="AM3" s="2">
        <f>IF(C3=TRUE,1,0)</f>
        <v>1</v>
      </c>
      <c r="AN3" s="2">
        <f>IF(D3=TRUE,AM3+1,0)</f>
        <v>2</v>
      </c>
      <c r="AO3" s="2">
        <f>IF(E3=TRUE,AN3+1,0)</f>
        <v>3</v>
      </c>
      <c r="AP3" s="2">
        <f>IF(F3=TRUE,AO3+1,0)</f>
        <v>0</v>
      </c>
      <c r="AQ3" s="2">
        <f>IF(G3=TRUE,AP3+1,0)</f>
        <v>1</v>
      </c>
      <c r="AR3" s="2">
        <f>IF(H3=TRUE,AQ3+1,0)</f>
        <v>2</v>
      </c>
      <c r="AS3" s="2">
        <f>IF(I3=TRUE,AR3+1,0)</f>
        <v>3</v>
      </c>
      <c r="AT3" s="2">
        <f>IF(J3=TRUE,AS3+1,0)</f>
        <v>4</v>
      </c>
      <c r="AU3" s="2">
        <f>IF(K3=TRUE,AT3+1,0)</f>
        <v>5</v>
      </c>
      <c r="AV3" s="2">
        <f>IF(L3=TRUE,AU3+1,0)</f>
        <v>6</v>
      </c>
      <c r="AW3" s="2">
        <f>IF(M3=TRUE,AV3+1,0)</f>
        <v>0</v>
      </c>
      <c r="AX3" s="2">
        <f>IF(N3=TRUE,AW3+1,0)</f>
        <v>1</v>
      </c>
      <c r="AY3" s="2">
        <f>IF(O3=TRUE,AX3+1,0)</f>
        <v>2</v>
      </c>
      <c r="AZ3" s="2">
        <f>IF(P3=TRUE,AY3+1,0)</f>
        <v>3</v>
      </c>
      <c r="BA3" s="2">
        <f>IF(Q3=TRUE,AZ3+1,0)</f>
        <v>4</v>
      </c>
      <c r="BB3" s="2">
        <f>IF(R3=TRUE,BA3+1,0)</f>
        <v>5</v>
      </c>
      <c r="BC3" s="2">
        <f>IF(S3=TRUE,BB3+1,0)</f>
        <v>6</v>
      </c>
      <c r="BD3" s="2">
        <f>IF(T3=TRUE,BC3+1,0)</f>
        <v>7</v>
      </c>
      <c r="BE3" s="2">
        <f>IF(U3=TRUE,BD3+1,0)</f>
        <v>0</v>
      </c>
      <c r="BF3" s="2">
        <f>IF(V3=TRUE,BE3+1,0)</f>
        <v>0</v>
      </c>
      <c r="BG3" s="2">
        <f>IF(W3=TRUE,BF3+1,0)</f>
        <v>0</v>
      </c>
      <c r="BH3" s="2">
        <f>IF(X3=TRUE,BG3+1,0)</f>
        <v>0</v>
      </c>
      <c r="BI3" s="2">
        <f>IF(Y3=TRUE,BH3+1,0)</f>
        <v>0</v>
      </c>
      <c r="BJ3" s="2">
        <f>IF(Z3=TRUE,BI3+1,0)</f>
        <v>0</v>
      </c>
      <c r="BK3" s="2">
        <f>IF(AA3=TRUE,BJ3+1,0)</f>
        <v>0</v>
      </c>
      <c r="BL3" s="2">
        <f>IF(AB3=TRUE,BK3+1,0)</f>
        <v>0</v>
      </c>
      <c r="BM3" s="2">
        <f>IF(AC3=TRUE,BL3+1,0)</f>
        <v>0</v>
      </c>
      <c r="BN3" s="2">
        <f>IF(AD3=TRUE,BM3+1,0)</f>
        <v>0</v>
      </c>
      <c r="BO3" s="2">
        <f>IF(AE3=TRUE,BN3+1,0)</f>
        <v>0</v>
      </c>
      <c r="BP3" s="2">
        <f>IF(AF3=TRUE,BO3+1,0)</f>
        <v>0</v>
      </c>
      <c r="BQ3" s="2">
        <f>IF(AG3=TRUE,BP3+1,0)</f>
        <v>0</v>
      </c>
    </row>
    <row r="4" spans="1:69" x14ac:dyDescent="0.25">
      <c r="A4" t="s">
        <v>71</v>
      </c>
      <c r="B4" s="2">
        <v>20</v>
      </c>
      <c r="C4" t="b">
        <v>1</v>
      </c>
      <c r="D4" t="b">
        <v>1</v>
      </c>
      <c r="E4" t="b">
        <v>0</v>
      </c>
      <c r="F4" t="b">
        <v>1</v>
      </c>
      <c r="G4" t="b">
        <v>1</v>
      </c>
      <c r="H4" t="b">
        <v>0</v>
      </c>
      <c r="I4" t="b">
        <v>1</v>
      </c>
      <c r="J4" t="b">
        <v>1</v>
      </c>
      <c r="K4" t="b">
        <v>1</v>
      </c>
      <c r="L4" t="b">
        <v>1</v>
      </c>
      <c r="M4" t="b">
        <v>1</v>
      </c>
      <c r="N4" t="b">
        <v>1</v>
      </c>
      <c r="O4" t="b">
        <v>0</v>
      </c>
      <c r="P4" t="b">
        <v>1</v>
      </c>
      <c r="Q4" t="b">
        <v>0</v>
      </c>
      <c r="R4" t="b">
        <v>1</v>
      </c>
      <c r="S4" t="b">
        <v>1</v>
      </c>
      <c r="T4" t="b">
        <v>1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s="2">
        <f>IF(ISBLANK(A4),"",COUNTIFS(C4:AG4,TRUE))</f>
        <v>14</v>
      </c>
      <c r="AI4" t="str">
        <f>IF(OR(ISBLANK(A4),ISBLANK(B4)),"",IF(AH4&gt;=B4,"Goal met",IF(AH4+Summary!$B$4-Summary!$B$5&lt;B4,"Out of reach",IF(Summary!$B$5=0,"",IF(AH4/Summary!$B$5*Summary!$B$4&gt;=B4,"On track","Behind")))))</f>
        <v>On track</v>
      </c>
      <c r="AJ4" s="4">
        <f>IF(OR(ISBLANK(A4),Summary!$B$5=0),"",AH4/Summary!$B$5)</f>
        <v>0.7777777777777778</v>
      </c>
      <c r="AK4" s="2">
        <f>IF(OR(ISBLANK(A4),Summary!$B$5=0),"",IF(INDEX(C4:AG4,1,Summary!$B$5)=TRUE,INDEX(AM4:BQ4,1,Summary!$B$5),IF(Summary!$B$5=1,0,INDEX(AM4:BQ4,1,MAX(1,Summary!$B$5-1)))))</f>
        <v>3</v>
      </c>
      <c r="AL4" s="2">
        <f>IF(ISBLANK(A4),"",MAX(AM4:BQ4))</f>
        <v>6</v>
      </c>
      <c r="AM4" s="2">
        <f>IF(C4=TRUE,1,0)</f>
        <v>1</v>
      </c>
      <c r="AN4" s="2">
        <f>IF(D4=TRUE,AM4+1,0)</f>
        <v>2</v>
      </c>
      <c r="AO4" s="2">
        <f>IF(E4=TRUE,AN4+1,0)</f>
        <v>0</v>
      </c>
      <c r="AP4" s="2">
        <f>IF(F4=TRUE,AO4+1,0)</f>
        <v>1</v>
      </c>
      <c r="AQ4" s="2">
        <f>IF(G4=TRUE,AP4+1,0)</f>
        <v>2</v>
      </c>
      <c r="AR4" s="2">
        <f>IF(H4=TRUE,AQ4+1,0)</f>
        <v>0</v>
      </c>
      <c r="AS4" s="2">
        <f>IF(I4=TRUE,AR4+1,0)</f>
        <v>1</v>
      </c>
      <c r="AT4" s="2">
        <f>IF(J4=TRUE,AS4+1,0)</f>
        <v>2</v>
      </c>
      <c r="AU4" s="2">
        <f>IF(K4=TRUE,AT4+1,0)</f>
        <v>3</v>
      </c>
      <c r="AV4" s="2">
        <f>IF(L4=TRUE,AU4+1,0)</f>
        <v>4</v>
      </c>
      <c r="AW4" s="2">
        <f>IF(M4=TRUE,AV4+1,0)</f>
        <v>5</v>
      </c>
      <c r="AX4" s="2">
        <f>IF(N4=TRUE,AW4+1,0)</f>
        <v>6</v>
      </c>
      <c r="AY4" s="2">
        <f>IF(O4=TRUE,AX4+1,0)</f>
        <v>0</v>
      </c>
      <c r="AZ4" s="2">
        <f>IF(P4=TRUE,AY4+1,0)</f>
        <v>1</v>
      </c>
      <c r="BA4" s="2">
        <f>IF(Q4=TRUE,AZ4+1,0)</f>
        <v>0</v>
      </c>
      <c r="BB4" s="2">
        <f>IF(R4=TRUE,BA4+1,0)</f>
        <v>1</v>
      </c>
      <c r="BC4" s="2">
        <f>IF(S4=TRUE,BB4+1,0)</f>
        <v>2</v>
      </c>
      <c r="BD4" s="2">
        <f>IF(T4=TRUE,BC4+1,0)</f>
        <v>3</v>
      </c>
      <c r="BE4" s="2">
        <f>IF(U4=TRUE,BD4+1,0)</f>
        <v>0</v>
      </c>
      <c r="BF4" s="2">
        <f>IF(V4=TRUE,BE4+1,0)</f>
        <v>0</v>
      </c>
      <c r="BG4" s="2">
        <f>IF(W4=TRUE,BF4+1,0)</f>
        <v>0</v>
      </c>
      <c r="BH4" s="2">
        <f>IF(X4=TRUE,BG4+1,0)</f>
        <v>0</v>
      </c>
      <c r="BI4" s="2">
        <f>IF(Y4=TRUE,BH4+1,0)</f>
        <v>0</v>
      </c>
      <c r="BJ4" s="2">
        <f>IF(Z4=TRUE,BI4+1,0)</f>
        <v>0</v>
      </c>
      <c r="BK4" s="2">
        <f>IF(AA4=TRUE,BJ4+1,0)</f>
        <v>0</v>
      </c>
      <c r="BL4" s="2">
        <f>IF(AB4=TRUE,BK4+1,0)</f>
        <v>0</v>
      </c>
      <c r="BM4" s="2">
        <f>IF(AC4=TRUE,BL4+1,0)</f>
        <v>0</v>
      </c>
      <c r="BN4" s="2">
        <f>IF(AD4=TRUE,BM4+1,0)</f>
        <v>0</v>
      </c>
      <c r="BO4" s="2">
        <f>IF(AE4=TRUE,BN4+1,0)</f>
        <v>0</v>
      </c>
      <c r="BP4" s="2">
        <f>IF(AF4=TRUE,BO4+1,0)</f>
        <v>0</v>
      </c>
      <c r="BQ4" s="2">
        <f>IF(AG4=TRUE,BP4+1,0)</f>
        <v>0</v>
      </c>
    </row>
    <row r="5" spans="1:69" x14ac:dyDescent="0.25">
      <c r="A5" t="s">
        <v>72</v>
      </c>
      <c r="B5" s="2">
        <v>25</v>
      </c>
      <c r="C5" t="b">
        <v>1</v>
      </c>
      <c r="D5" t="b">
        <v>1</v>
      </c>
      <c r="E5" t="b">
        <v>1</v>
      </c>
      <c r="F5" t="b">
        <v>1</v>
      </c>
      <c r="G5" t="b">
        <v>1</v>
      </c>
      <c r="H5" t="b">
        <v>1</v>
      </c>
      <c r="I5" t="b">
        <v>0</v>
      </c>
      <c r="J5" t="b">
        <v>1</v>
      </c>
      <c r="K5" t="b">
        <v>1</v>
      </c>
      <c r="L5" t="b">
        <v>1</v>
      </c>
      <c r="M5" t="b">
        <v>1</v>
      </c>
      <c r="N5" t="b">
        <v>1</v>
      </c>
      <c r="O5" t="b">
        <v>1</v>
      </c>
      <c r="P5" t="b">
        <v>1</v>
      </c>
      <c r="Q5" t="b">
        <v>1</v>
      </c>
      <c r="R5" t="b">
        <v>1</v>
      </c>
      <c r="S5" t="b">
        <v>1</v>
      </c>
      <c r="T5" t="b">
        <v>1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A5" t="b">
        <v>0</v>
      </c>
      <c r="AB5" t="b">
        <v>0</v>
      </c>
      <c r="AC5" t="b">
        <v>0</v>
      </c>
      <c r="AD5" t="b">
        <v>0</v>
      </c>
      <c r="AE5" t="b">
        <v>0</v>
      </c>
      <c r="AF5" t="b">
        <v>0</v>
      </c>
      <c r="AG5" t="b">
        <v>0</v>
      </c>
      <c r="AH5" s="2">
        <f>IF(ISBLANK(A5),"",COUNTIFS(C5:AG5,TRUE))</f>
        <v>17</v>
      </c>
      <c r="AI5" t="str">
        <f>IF(OR(ISBLANK(A5),ISBLANK(B5)),"",IF(AH5&gt;=B5,"Goal met",IF(AH5+Summary!$B$4-Summary!$B$5&lt;B5,"Out of reach",IF(Summary!$B$5=0,"",IF(AH5/Summary!$B$5*Summary!$B$4&gt;=B5,"On track","Behind")))))</f>
        <v>On track</v>
      </c>
      <c r="AJ5" s="4">
        <f>IF(OR(ISBLANK(A5),Summary!$B$5=0),"",AH5/Summary!$B$5)</f>
        <v>0.9444444444444444</v>
      </c>
      <c r="AK5" s="2">
        <f>IF(OR(ISBLANK(A5),Summary!$B$5=0),"",IF(INDEX(C5:AG5,1,Summary!$B$5)=TRUE,INDEX(AM5:BQ5,1,Summary!$B$5),IF(Summary!$B$5=1,0,INDEX(AM5:BQ5,1,MAX(1,Summary!$B$5-1)))))</f>
        <v>11</v>
      </c>
      <c r="AL5" s="2">
        <f>IF(ISBLANK(A5),"",MAX(AM5:BQ5))</f>
        <v>11</v>
      </c>
      <c r="AM5" s="2">
        <f>IF(C5=TRUE,1,0)</f>
        <v>1</v>
      </c>
      <c r="AN5" s="2">
        <f>IF(D5=TRUE,AM5+1,0)</f>
        <v>2</v>
      </c>
      <c r="AO5" s="2">
        <f>IF(E5=TRUE,AN5+1,0)</f>
        <v>3</v>
      </c>
      <c r="AP5" s="2">
        <f>IF(F5=TRUE,AO5+1,0)</f>
        <v>4</v>
      </c>
      <c r="AQ5" s="2">
        <f>IF(G5=TRUE,AP5+1,0)</f>
        <v>5</v>
      </c>
      <c r="AR5" s="2">
        <f>IF(H5=TRUE,AQ5+1,0)</f>
        <v>6</v>
      </c>
      <c r="AS5" s="2">
        <f>IF(I5=TRUE,AR5+1,0)</f>
        <v>0</v>
      </c>
      <c r="AT5" s="2">
        <f>IF(J5=TRUE,AS5+1,0)</f>
        <v>1</v>
      </c>
      <c r="AU5" s="2">
        <f>IF(K5=TRUE,AT5+1,0)</f>
        <v>2</v>
      </c>
      <c r="AV5" s="2">
        <f>IF(L5=TRUE,AU5+1,0)</f>
        <v>3</v>
      </c>
      <c r="AW5" s="2">
        <f>IF(M5=TRUE,AV5+1,0)</f>
        <v>4</v>
      </c>
      <c r="AX5" s="2">
        <f>IF(N5=TRUE,AW5+1,0)</f>
        <v>5</v>
      </c>
      <c r="AY5" s="2">
        <f>IF(O5=TRUE,AX5+1,0)</f>
        <v>6</v>
      </c>
      <c r="AZ5" s="2">
        <f>IF(P5=TRUE,AY5+1,0)</f>
        <v>7</v>
      </c>
      <c r="BA5" s="2">
        <f>IF(Q5=TRUE,AZ5+1,0)</f>
        <v>8</v>
      </c>
      <c r="BB5" s="2">
        <f>IF(R5=TRUE,BA5+1,0)</f>
        <v>9</v>
      </c>
      <c r="BC5" s="2">
        <f>IF(S5=TRUE,BB5+1,0)</f>
        <v>10</v>
      </c>
      <c r="BD5" s="2">
        <f>IF(T5=TRUE,BC5+1,0)</f>
        <v>11</v>
      </c>
      <c r="BE5" s="2">
        <f>IF(U5=TRUE,BD5+1,0)</f>
        <v>0</v>
      </c>
      <c r="BF5" s="2">
        <f>IF(V5=TRUE,BE5+1,0)</f>
        <v>0</v>
      </c>
      <c r="BG5" s="2">
        <f>IF(W5=TRUE,BF5+1,0)</f>
        <v>0</v>
      </c>
      <c r="BH5" s="2">
        <f>IF(X5=TRUE,BG5+1,0)</f>
        <v>0</v>
      </c>
      <c r="BI5" s="2">
        <f>IF(Y5=TRUE,BH5+1,0)</f>
        <v>0</v>
      </c>
      <c r="BJ5" s="2">
        <f>IF(Z5=TRUE,BI5+1,0)</f>
        <v>0</v>
      </c>
      <c r="BK5" s="2">
        <f>IF(AA5=TRUE,BJ5+1,0)</f>
        <v>0</v>
      </c>
      <c r="BL5" s="2">
        <f>IF(AB5=TRUE,BK5+1,0)</f>
        <v>0</v>
      </c>
      <c r="BM5" s="2">
        <f>IF(AC5=TRUE,BL5+1,0)</f>
        <v>0</v>
      </c>
      <c r="BN5" s="2">
        <f>IF(AD5=TRUE,BM5+1,0)</f>
        <v>0</v>
      </c>
      <c r="BO5" s="2">
        <f>IF(AE5=TRUE,BN5+1,0)</f>
        <v>0</v>
      </c>
      <c r="BP5" s="2">
        <f>IF(AF5=TRUE,BO5+1,0)</f>
        <v>0</v>
      </c>
      <c r="BQ5" s="2">
        <f>IF(AG5=TRUE,BP5+1,0)</f>
        <v>0</v>
      </c>
    </row>
    <row r="6" spans="1:69" x14ac:dyDescent="0.25">
      <c r="A6" t="s">
        <v>73</v>
      </c>
      <c r="B6" s="2">
        <v>28</v>
      </c>
      <c r="C6" t="b">
        <v>1</v>
      </c>
      <c r="D6" t="b">
        <v>1</v>
      </c>
      <c r="E6" t="b">
        <v>1</v>
      </c>
      <c r="F6" t="b">
        <v>1</v>
      </c>
      <c r="G6" t="b">
        <v>1</v>
      </c>
      <c r="H6" t="b">
        <v>1</v>
      </c>
      <c r="I6" t="b">
        <v>1</v>
      </c>
      <c r="J6" t="b">
        <v>1</v>
      </c>
      <c r="K6" t="b">
        <v>1</v>
      </c>
      <c r="L6" t="b">
        <v>1</v>
      </c>
      <c r="M6" t="b">
        <v>1</v>
      </c>
      <c r="N6" t="b">
        <v>1</v>
      </c>
      <c r="O6" t="b">
        <v>1</v>
      </c>
      <c r="P6" t="b">
        <v>1</v>
      </c>
      <c r="Q6" t="b">
        <v>1</v>
      </c>
      <c r="R6" t="b">
        <v>1</v>
      </c>
      <c r="S6" t="b">
        <v>1</v>
      </c>
      <c r="T6" t="b">
        <v>1</v>
      </c>
      <c r="U6" t="b">
        <v>0</v>
      </c>
      <c r="V6" t="b">
        <v>0</v>
      </c>
      <c r="W6" t="b">
        <v>0</v>
      </c>
      <c r="X6" t="b">
        <v>0</v>
      </c>
      <c r="Y6" t="b">
        <v>0</v>
      </c>
      <c r="Z6" t="b">
        <v>0</v>
      </c>
      <c r="AA6" t="b">
        <v>0</v>
      </c>
      <c r="AB6" t="b">
        <v>0</v>
      </c>
      <c r="AC6" t="b">
        <v>0</v>
      </c>
      <c r="AD6" t="b">
        <v>0</v>
      </c>
      <c r="AE6" t="b">
        <v>0</v>
      </c>
      <c r="AF6" t="b">
        <v>0</v>
      </c>
      <c r="AG6" t="b">
        <v>0</v>
      </c>
      <c r="AH6" s="2">
        <f>IF(ISBLANK(A6),"",COUNTIFS(C6:AG6,TRUE))</f>
        <v>18</v>
      </c>
      <c r="AI6" t="str">
        <f>IF(OR(ISBLANK(A6),ISBLANK(B6)),"",IF(AH6&gt;=B6,"Goal met",IF(AH6+Summary!$B$4-Summary!$B$5&lt;B6,"Out of reach",IF(Summary!$B$5=0,"",IF(AH6/Summary!$B$5*Summary!$B$4&gt;=B6,"On track","Behind")))))</f>
        <v>On track</v>
      </c>
      <c r="AJ6" s="4">
        <f>IF(OR(ISBLANK(A6),Summary!$B$5=0),"",AH6/Summary!$B$5)</f>
        <v>1</v>
      </c>
      <c r="AK6" s="2">
        <f>IF(OR(ISBLANK(A6),Summary!$B$5=0),"",IF(INDEX(C6:AG6,1,Summary!$B$5)=TRUE,INDEX(AM6:BQ6,1,Summary!$B$5),IF(Summary!$B$5=1,0,INDEX(AM6:BQ6,1,MAX(1,Summary!$B$5-1)))))</f>
        <v>18</v>
      </c>
      <c r="AL6" s="2">
        <f>IF(ISBLANK(A6),"",MAX(AM6:BQ6))</f>
        <v>18</v>
      </c>
      <c r="AM6" s="2">
        <f>IF(C6=TRUE,1,0)</f>
        <v>1</v>
      </c>
      <c r="AN6" s="2">
        <f>IF(D6=TRUE,AM6+1,0)</f>
        <v>2</v>
      </c>
      <c r="AO6" s="2">
        <f>IF(E6=TRUE,AN6+1,0)</f>
        <v>3</v>
      </c>
      <c r="AP6" s="2">
        <f>IF(F6=TRUE,AO6+1,0)</f>
        <v>4</v>
      </c>
      <c r="AQ6" s="2">
        <f>IF(G6=TRUE,AP6+1,0)</f>
        <v>5</v>
      </c>
      <c r="AR6" s="2">
        <f>IF(H6=TRUE,AQ6+1,0)</f>
        <v>6</v>
      </c>
      <c r="AS6" s="2">
        <f>IF(I6=TRUE,AR6+1,0)</f>
        <v>7</v>
      </c>
      <c r="AT6" s="2">
        <f>IF(J6=TRUE,AS6+1,0)</f>
        <v>8</v>
      </c>
      <c r="AU6" s="2">
        <f>IF(K6=TRUE,AT6+1,0)</f>
        <v>9</v>
      </c>
      <c r="AV6" s="2">
        <f>IF(L6=TRUE,AU6+1,0)</f>
        <v>10</v>
      </c>
      <c r="AW6" s="2">
        <f>IF(M6=TRUE,AV6+1,0)</f>
        <v>11</v>
      </c>
      <c r="AX6" s="2">
        <f>IF(N6=TRUE,AW6+1,0)</f>
        <v>12</v>
      </c>
      <c r="AY6" s="2">
        <f>IF(O6=TRUE,AX6+1,0)</f>
        <v>13</v>
      </c>
      <c r="AZ6" s="2">
        <f>IF(P6=TRUE,AY6+1,0)</f>
        <v>14</v>
      </c>
      <c r="BA6" s="2">
        <f>IF(Q6=TRUE,AZ6+1,0)</f>
        <v>15</v>
      </c>
      <c r="BB6" s="2">
        <f>IF(R6=TRUE,BA6+1,0)</f>
        <v>16</v>
      </c>
      <c r="BC6" s="2">
        <f>IF(S6=TRUE,BB6+1,0)</f>
        <v>17</v>
      </c>
      <c r="BD6" s="2">
        <f>IF(T6=TRUE,BC6+1,0)</f>
        <v>18</v>
      </c>
      <c r="BE6" s="2">
        <f>IF(U6=TRUE,BD6+1,0)</f>
        <v>0</v>
      </c>
      <c r="BF6" s="2">
        <f>IF(V6=TRUE,BE6+1,0)</f>
        <v>0</v>
      </c>
      <c r="BG6" s="2">
        <f>IF(W6=TRUE,BF6+1,0)</f>
        <v>0</v>
      </c>
      <c r="BH6" s="2">
        <f>IF(X6=TRUE,BG6+1,0)</f>
        <v>0</v>
      </c>
      <c r="BI6" s="2">
        <f>IF(Y6=TRUE,BH6+1,0)</f>
        <v>0</v>
      </c>
      <c r="BJ6" s="2">
        <f>IF(Z6=TRUE,BI6+1,0)</f>
        <v>0</v>
      </c>
      <c r="BK6" s="2">
        <f>IF(AA6=TRUE,BJ6+1,0)</f>
        <v>0</v>
      </c>
      <c r="BL6" s="2">
        <f>IF(AB6=TRUE,BK6+1,0)</f>
        <v>0</v>
      </c>
      <c r="BM6" s="2">
        <f>IF(AC6=TRUE,BL6+1,0)</f>
        <v>0</v>
      </c>
      <c r="BN6" s="2">
        <f>IF(AD6=TRUE,BM6+1,0)</f>
        <v>0</v>
      </c>
      <c r="BO6" s="2">
        <f>IF(AE6=TRUE,BN6+1,0)</f>
        <v>0</v>
      </c>
      <c r="BP6" s="2">
        <f>IF(AF6=TRUE,BO6+1,0)</f>
        <v>0</v>
      </c>
      <c r="BQ6" s="2">
        <f>IF(AG6=TRUE,BP6+1,0)</f>
        <v>0</v>
      </c>
    </row>
    <row r="7" spans="1:69" x14ac:dyDescent="0.25">
      <c r="A7" t="s">
        <v>74</v>
      </c>
      <c r="B7" s="2">
        <v>15</v>
      </c>
      <c r="C7" t="b">
        <v>1</v>
      </c>
      <c r="D7" t="b">
        <v>0</v>
      </c>
      <c r="E7" t="b">
        <v>0</v>
      </c>
      <c r="F7" t="b">
        <v>1</v>
      </c>
      <c r="G7" t="b">
        <v>0</v>
      </c>
      <c r="H7" t="b">
        <v>1</v>
      </c>
      <c r="I7" t="b">
        <v>0</v>
      </c>
      <c r="J7" t="b">
        <v>0</v>
      </c>
      <c r="K7" t="b">
        <v>1</v>
      </c>
      <c r="L7" t="b">
        <v>1</v>
      </c>
      <c r="M7" t="b">
        <v>1</v>
      </c>
      <c r="N7" t="b">
        <v>0</v>
      </c>
      <c r="O7" t="b">
        <v>1</v>
      </c>
      <c r="P7" t="b">
        <v>1</v>
      </c>
      <c r="Q7" t="b">
        <v>0</v>
      </c>
      <c r="R7" t="b">
        <v>0</v>
      </c>
      <c r="S7" t="b">
        <v>1</v>
      </c>
      <c r="T7" t="b">
        <v>1</v>
      </c>
      <c r="U7" t="b">
        <v>0</v>
      </c>
      <c r="V7" t="b">
        <v>0</v>
      </c>
      <c r="W7" t="b">
        <v>0</v>
      </c>
      <c r="X7" t="b">
        <v>0</v>
      </c>
      <c r="Y7" t="b">
        <v>0</v>
      </c>
      <c r="Z7" t="b">
        <v>0</v>
      </c>
      <c r="AA7" t="b">
        <v>0</v>
      </c>
      <c r="AB7" t="b">
        <v>0</v>
      </c>
      <c r="AC7" t="b">
        <v>0</v>
      </c>
      <c r="AD7" t="b">
        <v>0</v>
      </c>
      <c r="AE7" t="b">
        <v>0</v>
      </c>
      <c r="AF7" t="b">
        <v>0</v>
      </c>
      <c r="AG7" t="b">
        <v>0</v>
      </c>
      <c r="AH7" s="2">
        <f>IF(ISBLANK(A7),"",COUNTIFS(C7:AG7,TRUE))</f>
        <v>10</v>
      </c>
      <c r="AI7" t="str">
        <f>IF(OR(ISBLANK(A7),ISBLANK(B7)),"",IF(AH7&gt;=B7,"Goal met",IF(AH7+Summary!$B$4-Summary!$B$5&lt;B7,"Out of reach",IF(Summary!$B$5=0,"",IF(AH7/Summary!$B$5*Summary!$B$4&gt;=B7,"On track","Behind")))))</f>
        <v>On track</v>
      </c>
      <c r="AJ7" s="4">
        <f>IF(OR(ISBLANK(A7),Summary!$B$5=0),"",AH7/Summary!$B$5)</f>
        <v>0.5555555555555556</v>
      </c>
      <c r="AK7" s="2">
        <f>IF(OR(ISBLANK(A7),Summary!$B$5=0),"",IF(INDEX(C7:AG7,1,Summary!$B$5)=TRUE,INDEX(AM7:BQ7,1,Summary!$B$5),IF(Summary!$B$5=1,0,INDEX(AM7:BQ7,1,MAX(1,Summary!$B$5-1)))))</f>
        <v>2</v>
      </c>
      <c r="AL7" s="2">
        <f>IF(ISBLANK(A7),"",MAX(AM7:BQ7))</f>
        <v>3</v>
      </c>
      <c r="AM7" s="2">
        <f>IF(C7=TRUE,1,0)</f>
        <v>1</v>
      </c>
      <c r="AN7" s="2">
        <f>IF(D7=TRUE,AM7+1,0)</f>
        <v>0</v>
      </c>
      <c r="AO7" s="2">
        <f>IF(E7=TRUE,AN7+1,0)</f>
        <v>0</v>
      </c>
      <c r="AP7" s="2">
        <f>IF(F7=TRUE,AO7+1,0)</f>
        <v>1</v>
      </c>
      <c r="AQ7" s="2">
        <f>IF(G7=TRUE,AP7+1,0)</f>
        <v>0</v>
      </c>
      <c r="AR7" s="2">
        <f>IF(H7=TRUE,AQ7+1,0)</f>
        <v>1</v>
      </c>
      <c r="AS7" s="2">
        <f>IF(I7=TRUE,AR7+1,0)</f>
        <v>0</v>
      </c>
      <c r="AT7" s="2">
        <f>IF(J7=TRUE,AS7+1,0)</f>
        <v>0</v>
      </c>
      <c r="AU7" s="2">
        <f>IF(K7=TRUE,AT7+1,0)</f>
        <v>1</v>
      </c>
      <c r="AV7" s="2">
        <f>IF(L7=TRUE,AU7+1,0)</f>
        <v>2</v>
      </c>
      <c r="AW7" s="2">
        <f>IF(M7=TRUE,AV7+1,0)</f>
        <v>3</v>
      </c>
      <c r="AX7" s="2">
        <f>IF(N7=TRUE,AW7+1,0)</f>
        <v>0</v>
      </c>
      <c r="AY7" s="2">
        <f>IF(O7=TRUE,AX7+1,0)</f>
        <v>1</v>
      </c>
      <c r="AZ7" s="2">
        <f>IF(P7=TRUE,AY7+1,0)</f>
        <v>2</v>
      </c>
      <c r="BA7" s="2">
        <f>IF(Q7=TRUE,AZ7+1,0)</f>
        <v>0</v>
      </c>
      <c r="BB7" s="2">
        <f>IF(R7=TRUE,BA7+1,0)</f>
        <v>0</v>
      </c>
      <c r="BC7" s="2">
        <f>IF(S7=TRUE,BB7+1,0)</f>
        <v>1</v>
      </c>
      <c r="BD7" s="2">
        <f>IF(T7=TRUE,BC7+1,0)</f>
        <v>2</v>
      </c>
      <c r="BE7" s="2">
        <f>IF(U7=TRUE,BD7+1,0)</f>
        <v>0</v>
      </c>
      <c r="BF7" s="2">
        <f>IF(V7=TRUE,BE7+1,0)</f>
        <v>0</v>
      </c>
      <c r="BG7" s="2">
        <f>IF(W7=TRUE,BF7+1,0)</f>
        <v>0</v>
      </c>
      <c r="BH7" s="2">
        <f>IF(X7=TRUE,BG7+1,0)</f>
        <v>0</v>
      </c>
      <c r="BI7" s="2">
        <f>IF(Y7=TRUE,BH7+1,0)</f>
        <v>0</v>
      </c>
      <c r="BJ7" s="2">
        <f>IF(Z7=TRUE,BI7+1,0)</f>
        <v>0</v>
      </c>
      <c r="BK7" s="2">
        <f>IF(AA7=TRUE,BJ7+1,0)</f>
        <v>0</v>
      </c>
      <c r="BL7" s="2">
        <f>IF(AB7=TRUE,BK7+1,0)</f>
        <v>0</v>
      </c>
      <c r="BM7" s="2">
        <f>IF(AC7=TRUE,BL7+1,0)</f>
        <v>0</v>
      </c>
      <c r="BN7" s="2">
        <f>IF(AD7=TRUE,BM7+1,0)</f>
        <v>0</v>
      </c>
      <c r="BO7" s="2">
        <f>IF(AE7=TRUE,BN7+1,0)</f>
        <v>0</v>
      </c>
      <c r="BP7" s="2">
        <f>IF(AF7=TRUE,BO7+1,0)</f>
        <v>0</v>
      </c>
      <c r="BQ7" s="2">
        <f>IF(AG7=TRUE,BP7+1,0)</f>
        <v>0</v>
      </c>
    </row>
    <row r="8" spans="1:69" x14ac:dyDescent="0.25">
      <c r="A8" t="s">
        <v>75</v>
      </c>
      <c r="B8" s="2">
        <v>15</v>
      </c>
      <c r="C8" t="b">
        <v>0</v>
      </c>
      <c r="D8" t="b">
        <v>1</v>
      </c>
      <c r="E8" t="b">
        <v>1</v>
      </c>
      <c r="F8" t="b">
        <v>0</v>
      </c>
      <c r="G8" t="b">
        <v>0</v>
      </c>
      <c r="H8" t="b">
        <v>1</v>
      </c>
      <c r="I8" t="b">
        <v>1</v>
      </c>
      <c r="J8" t="b">
        <v>0</v>
      </c>
      <c r="K8" t="b">
        <v>0</v>
      </c>
      <c r="L8" t="b">
        <v>1</v>
      </c>
      <c r="M8" t="b">
        <v>1</v>
      </c>
      <c r="N8" t="b">
        <v>0</v>
      </c>
      <c r="O8" t="b">
        <v>0</v>
      </c>
      <c r="P8" t="b">
        <v>1</v>
      </c>
      <c r="Q8" t="b">
        <v>0</v>
      </c>
      <c r="R8" t="b">
        <v>0</v>
      </c>
      <c r="S8" t="b">
        <v>1</v>
      </c>
      <c r="T8" t="b">
        <v>1</v>
      </c>
      <c r="U8" t="b">
        <v>0</v>
      </c>
      <c r="V8" t="b">
        <v>0</v>
      </c>
      <c r="W8" t="b">
        <v>0</v>
      </c>
      <c r="X8" t="b">
        <v>0</v>
      </c>
      <c r="Y8" t="b">
        <v>0</v>
      </c>
      <c r="Z8" t="b">
        <v>0</v>
      </c>
      <c r="AA8" t="b">
        <v>0</v>
      </c>
      <c r="AB8" t="b">
        <v>0</v>
      </c>
      <c r="AC8" t="b">
        <v>0</v>
      </c>
      <c r="AD8" t="b">
        <v>0</v>
      </c>
      <c r="AE8" t="b">
        <v>0</v>
      </c>
      <c r="AF8" t="b">
        <v>0</v>
      </c>
      <c r="AG8" t="b">
        <v>0</v>
      </c>
      <c r="AH8" s="2">
        <f>IF(ISBLANK(A8),"",COUNTIFS(C8:AG8,TRUE))</f>
        <v>9</v>
      </c>
      <c r="AI8" t="str">
        <f>IF(OR(ISBLANK(A8),ISBLANK(B8)),"",IF(AH8&gt;=B8,"Goal met",IF(AH8+Summary!$B$4-Summary!$B$5&lt;B8,"Out of reach",IF(Summary!$B$5=0,"",IF(AH8/Summary!$B$5*Summary!$B$4&gt;=B8,"On track","Behind")))))</f>
        <v>On track</v>
      </c>
      <c r="AJ8" s="4">
        <f>IF(OR(ISBLANK(A8),Summary!$B$5=0),"",AH8/Summary!$B$5)</f>
        <v>0.5</v>
      </c>
      <c r="AK8" s="2">
        <f>IF(OR(ISBLANK(A8),Summary!$B$5=0),"",IF(INDEX(C8:AG8,1,Summary!$B$5)=TRUE,INDEX(AM8:BQ8,1,Summary!$B$5),IF(Summary!$B$5=1,0,INDEX(AM8:BQ8,1,MAX(1,Summary!$B$5-1)))))</f>
        <v>2</v>
      </c>
      <c r="AL8" s="2">
        <f>IF(ISBLANK(A8),"",MAX(AM8:BQ8))</f>
        <v>2</v>
      </c>
      <c r="AM8" s="2">
        <f>IF(C8=TRUE,1,0)</f>
        <v>0</v>
      </c>
      <c r="AN8" s="2">
        <f>IF(D8=TRUE,AM8+1,0)</f>
        <v>1</v>
      </c>
      <c r="AO8" s="2">
        <f>IF(E8=TRUE,AN8+1,0)</f>
        <v>2</v>
      </c>
      <c r="AP8" s="2">
        <f>IF(F8=TRUE,AO8+1,0)</f>
        <v>0</v>
      </c>
      <c r="AQ8" s="2">
        <f>IF(G8=TRUE,AP8+1,0)</f>
        <v>0</v>
      </c>
      <c r="AR8" s="2">
        <f>IF(H8=TRUE,AQ8+1,0)</f>
        <v>1</v>
      </c>
      <c r="AS8" s="2">
        <f>IF(I8=TRUE,AR8+1,0)</f>
        <v>2</v>
      </c>
      <c r="AT8" s="2">
        <f>IF(J8=TRUE,AS8+1,0)</f>
        <v>0</v>
      </c>
      <c r="AU8" s="2">
        <f>IF(K8=TRUE,AT8+1,0)</f>
        <v>0</v>
      </c>
      <c r="AV8" s="2">
        <f>IF(L8=TRUE,AU8+1,0)</f>
        <v>1</v>
      </c>
      <c r="AW8" s="2">
        <f>IF(M8=TRUE,AV8+1,0)</f>
        <v>2</v>
      </c>
      <c r="AX8" s="2">
        <f>IF(N8=TRUE,AW8+1,0)</f>
        <v>0</v>
      </c>
      <c r="AY8" s="2">
        <f>IF(O8=TRUE,AX8+1,0)</f>
        <v>0</v>
      </c>
      <c r="AZ8" s="2">
        <f>IF(P8=TRUE,AY8+1,0)</f>
        <v>1</v>
      </c>
      <c r="BA8" s="2">
        <f>IF(Q8=TRUE,AZ8+1,0)</f>
        <v>0</v>
      </c>
      <c r="BB8" s="2">
        <f>IF(R8=TRUE,BA8+1,0)</f>
        <v>0</v>
      </c>
      <c r="BC8" s="2">
        <f>IF(S8=TRUE,BB8+1,0)</f>
        <v>1</v>
      </c>
      <c r="BD8" s="2">
        <f>IF(T8=TRUE,BC8+1,0)</f>
        <v>2</v>
      </c>
      <c r="BE8" s="2">
        <f>IF(U8=TRUE,BD8+1,0)</f>
        <v>0</v>
      </c>
      <c r="BF8" s="2">
        <f>IF(V8=TRUE,BE8+1,0)</f>
        <v>0</v>
      </c>
      <c r="BG8" s="2">
        <f>IF(W8=TRUE,BF8+1,0)</f>
        <v>0</v>
      </c>
      <c r="BH8" s="2">
        <f>IF(X8=TRUE,BG8+1,0)</f>
        <v>0</v>
      </c>
      <c r="BI8" s="2">
        <f>IF(Y8=TRUE,BH8+1,0)</f>
        <v>0</v>
      </c>
      <c r="BJ8" s="2">
        <f>IF(Z8=TRUE,BI8+1,0)</f>
        <v>0</v>
      </c>
      <c r="BK8" s="2">
        <f>IF(AA8=TRUE,BJ8+1,0)</f>
        <v>0</v>
      </c>
      <c r="BL8" s="2">
        <f>IF(AB8=TRUE,BK8+1,0)</f>
        <v>0</v>
      </c>
      <c r="BM8" s="2">
        <f>IF(AC8=TRUE,BL8+1,0)</f>
        <v>0</v>
      </c>
      <c r="BN8" s="2">
        <f>IF(AD8=TRUE,BM8+1,0)</f>
        <v>0</v>
      </c>
      <c r="BO8" s="2">
        <f>IF(AE8=TRUE,BN8+1,0)</f>
        <v>0</v>
      </c>
      <c r="BP8" s="2">
        <f>IF(AF8=TRUE,BO8+1,0)</f>
        <v>0</v>
      </c>
      <c r="BQ8" s="2">
        <f>IF(AG8=TRUE,BP8+1,0)</f>
        <v>0</v>
      </c>
    </row>
    <row r="9" spans="1:69" x14ac:dyDescent="0.25">
      <c r="A9" t="s">
        <v>76</v>
      </c>
      <c r="B9" s="2">
        <v>20</v>
      </c>
      <c r="C9" t="b">
        <v>0</v>
      </c>
      <c r="D9" t="b">
        <v>1</v>
      </c>
      <c r="E9" t="b">
        <v>1</v>
      </c>
      <c r="F9" t="b">
        <v>1</v>
      </c>
      <c r="G9" t="b">
        <v>1</v>
      </c>
      <c r="H9" t="b">
        <v>0</v>
      </c>
      <c r="I9" t="b">
        <v>0</v>
      </c>
      <c r="J9" t="b">
        <v>1</v>
      </c>
      <c r="K9" t="b">
        <v>1</v>
      </c>
      <c r="L9" t="b">
        <v>1</v>
      </c>
      <c r="M9" t="b">
        <v>0</v>
      </c>
      <c r="N9" t="b">
        <v>1</v>
      </c>
      <c r="O9" t="b">
        <v>1</v>
      </c>
      <c r="P9" t="b">
        <v>1</v>
      </c>
      <c r="Q9" t="b">
        <v>1</v>
      </c>
      <c r="R9" t="b">
        <v>0</v>
      </c>
      <c r="S9" t="b">
        <v>1</v>
      </c>
      <c r="T9" t="b">
        <v>1</v>
      </c>
      <c r="U9" t="b">
        <v>0</v>
      </c>
      <c r="V9" t="b">
        <v>0</v>
      </c>
      <c r="W9" t="b">
        <v>0</v>
      </c>
      <c r="X9" t="b">
        <v>0</v>
      </c>
      <c r="Y9" t="b">
        <v>0</v>
      </c>
      <c r="Z9" t="b">
        <v>0</v>
      </c>
      <c r="AA9" t="b">
        <v>0</v>
      </c>
      <c r="AB9" t="b">
        <v>0</v>
      </c>
      <c r="AC9" t="b">
        <v>0</v>
      </c>
      <c r="AD9" t="b">
        <v>0</v>
      </c>
      <c r="AE9" t="b">
        <v>0</v>
      </c>
      <c r="AF9" t="b">
        <v>0</v>
      </c>
      <c r="AG9" t="b">
        <v>0</v>
      </c>
      <c r="AH9" s="2">
        <f>IF(ISBLANK(A9),"",COUNTIFS(C9:AG9,TRUE))</f>
        <v>13</v>
      </c>
      <c r="AI9" t="str">
        <f>IF(OR(ISBLANK(A9),ISBLANK(B9)),"",IF(AH9&gt;=B9,"Goal met",IF(AH9+Summary!$B$4-Summary!$B$5&lt;B9,"Out of reach",IF(Summary!$B$5=0,"",IF(AH9/Summary!$B$5*Summary!$B$4&gt;=B9,"On track","Behind")))))</f>
        <v>On track</v>
      </c>
      <c r="AJ9" s="4">
        <f>IF(OR(ISBLANK(A9),Summary!$B$5=0),"",AH9/Summary!$B$5)</f>
        <v>0.7222222222222222</v>
      </c>
      <c r="AK9" s="2">
        <f>IF(OR(ISBLANK(A9),Summary!$B$5=0),"",IF(INDEX(C9:AG9,1,Summary!$B$5)=TRUE,INDEX(AM9:BQ9,1,Summary!$B$5),IF(Summary!$B$5=1,0,INDEX(AM9:BQ9,1,MAX(1,Summary!$B$5-1)))))</f>
        <v>2</v>
      </c>
      <c r="AL9" s="2">
        <f>IF(ISBLANK(A9),"",MAX(AM9:BQ9))</f>
        <v>4</v>
      </c>
      <c r="AM9" s="2">
        <f>IF(C9=TRUE,1,0)</f>
        <v>0</v>
      </c>
      <c r="AN9" s="2">
        <f>IF(D9=TRUE,AM9+1,0)</f>
        <v>1</v>
      </c>
      <c r="AO9" s="2">
        <f>IF(E9=TRUE,AN9+1,0)</f>
        <v>2</v>
      </c>
      <c r="AP9" s="2">
        <f>IF(F9=TRUE,AO9+1,0)</f>
        <v>3</v>
      </c>
      <c r="AQ9" s="2">
        <f>IF(G9=TRUE,AP9+1,0)</f>
        <v>4</v>
      </c>
      <c r="AR9" s="2">
        <f>IF(H9=TRUE,AQ9+1,0)</f>
        <v>0</v>
      </c>
      <c r="AS9" s="2">
        <f>IF(I9=TRUE,AR9+1,0)</f>
        <v>0</v>
      </c>
      <c r="AT9" s="2">
        <f>IF(J9=TRUE,AS9+1,0)</f>
        <v>1</v>
      </c>
      <c r="AU9" s="2">
        <f>IF(K9=TRUE,AT9+1,0)</f>
        <v>2</v>
      </c>
      <c r="AV9" s="2">
        <f>IF(L9=TRUE,AU9+1,0)</f>
        <v>3</v>
      </c>
      <c r="AW9" s="2">
        <f>IF(M9=TRUE,AV9+1,0)</f>
        <v>0</v>
      </c>
      <c r="AX9" s="2">
        <f>IF(N9=TRUE,AW9+1,0)</f>
        <v>1</v>
      </c>
      <c r="AY9" s="2">
        <f>IF(O9=TRUE,AX9+1,0)</f>
        <v>2</v>
      </c>
      <c r="AZ9" s="2">
        <f>IF(P9=TRUE,AY9+1,0)</f>
        <v>3</v>
      </c>
      <c r="BA9" s="2">
        <f>IF(Q9=TRUE,AZ9+1,0)</f>
        <v>4</v>
      </c>
      <c r="BB9" s="2">
        <f>IF(R9=TRUE,BA9+1,0)</f>
        <v>0</v>
      </c>
      <c r="BC9" s="2">
        <f>IF(S9=TRUE,BB9+1,0)</f>
        <v>1</v>
      </c>
      <c r="BD9" s="2">
        <f>IF(T9=TRUE,BC9+1,0)</f>
        <v>2</v>
      </c>
      <c r="BE9" s="2">
        <f>IF(U9=TRUE,BD9+1,0)</f>
        <v>0</v>
      </c>
      <c r="BF9" s="2">
        <f>IF(V9=TRUE,BE9+1,0)</f>
        <v>0</v>
      </c>
      <c r="BG9" s="2">
        <f>IF(W9=TRUE,BF9+1,0)</f>
        <v>0</v>
      </c>
      <c r="BH9" s="2">
        <f>IF(X9=TRUE,BG9+1,0)</f>
        <v>0</v>
      </c>
      <c r="BI9" s="2">
        <f>IF(Y9=TRUE,BH9+1,0)</f>
        <v>0</v>
      </c>
      <c r="BJ9" s="2">
        <f>IF(Z9=TRUE,BI9+1,0)</f>
        <v>0</v>
      </c>
      <c r="BK9" s="2">
        <f>IF(AA9=TRUE,BJ9+1,0)</f>
        <v>0</v>
      </c>
      <c r="BL9" s="2">
        <f>IF(AB9=TRUE,BK9+1,0)</f>
        <v>0</v>
      </c>
      <c r="BM9" s="2">
        <f>IF(AC9=TRUE,BL9+1,0)</f>
        <v>0</v>
      </c>
      <c r="BN9" s="2">
        <f>IF(AD9=TRUE,BM9+1,0)</f>
        <v>0</v>
      </c>
      <c r="BO9" s="2">
        <f>IF(AE9=TRUE,BN9+1,0)</f>
        <v>0</v>
      </c>
      <c r="BP9" s="2">
        <f>IF(AF9=TRUE,BO9+1,0)</f>
        <v>0</v>
      </c>
      <c r="BQ9" s="2">
        <f>IF(AG9=TRUE,BP9+1,0)</f>
        <v>0</v>
      </c>
    </row>
    <row r="10" spans="1:69" x14ac:dyDescent="0.25">
      <c r="A10" t="s">
        <v>77</v>
      </c>
      <c r="B10" s="2">
        <v>12</v>
      </c>
      <c r="C10" t="b">
        <v>0</v>
      </c>
      <c r="D10" t="b">
        <v>1</v>
      </c>
      <c r="E10" t="b">
        <v>0</v>
      </c>
      <c r="F10" t="b">
        <v>1</v>
      </c>
      <c r="G10" t="b">
        <v>0</v>
      </c>
      <c r="H10" t="b">
        <v>0</v>
      </c>
      <c r="I10" t="b">
        <v>1</v>
      </c>
      <c r="J10" t="b">
        <v>0</v>
      </c>
      <c r="K10" t="b">
        <v>0</v>
      </c>
      <c r="L10" t="b">
        <v>1</v>
      </c>
      <c r="M10" t="b">
        <v>1</v>
      </c>
      <c r="N10" t="b">
        <v>0</v>
      </c>
      <c r="O10" t="b">
        <v>0</v>
      </c>
      <c r="P10" t="b">
        <v>0</v>
      </c>
      <c r="Q10" t="b">
        <v>1</v>
      </c>
      <c r="R10" t="b">
        <v>0</v>
      </c>
      <c r="S10" t="b">
        <v>1</v>
      </c>
      <c r="T10" t="b">
        <v>1</v>
      </c>
      <c r="U10" t="b">
        <v>0</v>
      </c>
      <c r="V10" t="b">
        <v>0</v>
      </c>
      <c r="W10" t="b">
        <v>0</v>
      </c>
      <c r="X10" t="b">
        <v>0</v>
      </c>
      <c r="Y10" t="b">
        <v>0</v>
      </c>
      <c r="Z10" t="b">
        <v>0</v>
      </c>
      <c r="AA10" t="b">
        <v>0</v>
      </c>
      <c r="AB10" t="b">
        <v>0</v>
      </c>
      <c r="AC10" t="b">
        <v>0</v>
      </c>
      <c r="AD10" t="b">
        <v>0</v>
      </c>
      <c r="AE10" t="b">
        <v>0</v>
      </c>
      <c r="AF10" t="b">
        <v>0</v>
      </c>
      <c r="AG10" t="b">
        <v>0</v>
      </c>
      <c r="AH10" s="2">
        <f>IF(ISBLANK(A10),"",COUNTIFS(C10:AG10,TRUE))</f>
        <v>8</v>
      </c>
      <c r="AI10" t="str">
        <f>IF(OR(ISBLANK(A10),ISBLANK(B10)),"",IF(AH10&gt;=B10,"Goal met",IF(AH10+Summary!$B$4-Summary!$B$5&lt;B10,"Out of reach",IF(Summary!$B$5=0,"",IF(AH10/Summary!$B$5*Summary!$B$4&gt;=B10,"On track","Behind")))))</f>
        <v>On track</v>
      </c>
      <c r="AJ10" s="4">
        <f>IF(OR(ISBLANK(A10),Summary!$B$5=0),"",AH10/Summary!$B$5)</f>
        <v>0.4444444444444444</v>
      </c>
      <c r="AK10" s="2">
        <f>IF(OR(ISBLANK(A10),Summary!$B$5=0),"",IF(INDEX(C10:AG10,1,Summary!$B$5)=TRUE,INDEX(AM10:BQ10,1,Summary!$B$5),IF(Summary!$B$5=1,0,INDEX(AM10:BQ10,1,MAX(1,Summary!$B$5-1)))))</f>
        <v>2</v>
      </c>
      <c r="AL10" s="2">
        <f>IF(ISBLANK(A10),"",MAX(AM10:BQ10))</f>
        <v>2</v>
      </c>
      <c r="AM10" s="2">
        <f>IF(C10=TRUE,1,0)</f>
        <v>0</v>
      </c>
      <c r="AN10" s="2">
        <f>IF(D10=TRUE,AM10+1,0)</f>
        <v>1</v>
      </c>
      <c r="AO10" s="2">
        <f>IF(E10=TRUE,AN10+1,0)</f>
        <v>0</v>
      </c>
      <c r="AP10" s="2">
        <f>IF(F10=TRUE,AO10+1,0)</f>
        <v>1</v>
      </c>
      <c r="AQ10" s="2">
        <f>IF(G10=TRUE,AP10+1,0)</f>
        <v>0</v>
      </c>
      <c r="AR10" s="2">
        <f>IF(H10=TRUE,AQ10+1,0)</f>
        <v>0</v>
      </c>
      <c r="AS10" s="2">
        <f>IF(I10=TRUE,AR10+1,0)</f>
        <v>1</v>
      </c>
      <c r="AT10" s="2">
        <f>IF(J10=TRUE,AS10+1,0)</f>
        <v>0</v>
      </c>
      <c r="AU10" s="2">
        <f>IF(K10=TRUE,AT10+1,0)</f>
        <v>0</v>
      </c>
      <c r="AV10" s="2">
        <f>IF(L10=TRUE,AU10+1,0)</f>
        <v>1</v>
      </c>
      <c r="AW10" s="2">
        <f>IF(M10=TRUE,AV10+1,0)</f>
        <v>2</v>
      </c>
      <c r="AX10" s="2">
        <f>IF(N10=TRUE,AW10+1,0)</f>
        <v>0</v>
      </c>
      <c r="AY10" s="2">
        <f>IF(O10=TRUE,AX10+1,0)</f>
        <v>0</v>
      </c>
      <c r="AZ10" s="2">
        <f>IF(P10=TRUE,AY10+1,0)</f>
        <v>0</v>
      </c>
      <c r="BA10" s="2">
        <f>IF(Q10=TRUE,AZ10+1,0)</f>
        <v>1</v>
      </c>
      <c r="BB10" s="2">
        <f>IF(R10=TRUE,BA10+1,0)</f>
        <v>0</v>
      </c>
      <c r="BC10" s="2">
        <f>IF(S10=TRUE,BB10+1,0)</f>
        <v>1</v>
      </c>
      <c r="BD10" s="2">
        <f>IF(T10=TRUE,BC10+1,0)</f>
        <v>2</v>
      </c>
      <c r="BE10" s="2">
        <f>IF(U10=TRUE,BD10+1,0)</f>
        <v>0</v>
      </c>
      <c r="BF10" s="2">
        <f>IF(V10=TRUE,BE10+1,0)</f>
        <v>0</v>
      </c>
      <c r="BG10" s="2">
        <f>IF(W10=TRUE,BF10+1,0)</f>
        <v>0</v>
      </c>
      <c r="BH10" s="2">
        <f>IF(X10=TRUE,BG10+1,0)</f>
        <v>0</v>
      </c>
      <c r="BI10" s="2">
        <f>IF(Y10=TRUE,BH10+1,0)</f>
        <v>0</v>
      </c>
      <c r="BJ10" s="2">
        <f>IF(Z10=TRUE,BI10+1,0)</f>
        <v>0</v>
      </c>
      <c r="BK10" s="2">
        <f>IF(AA10=TRUE,BJ10+1,0)</f>
        <v>0</v>
      </c>
      <c r="BL10" s="2">
        <f>IF(AB10=TRUE,BK10+1,0)</f>
        <v>0</v>
      </c>
      <c r="BM10" s="2">
        <f>IF(AC10=TRUE,BL10+1,0)</f>
        <v>0</v>
      </c>
      <c r="BN10" s="2">
        <f>IF(AD10=TRUE,BM10+1,0)</f>
        <v>0</v>
      </c>
      <c r="BO10" s="2">
        <f>IF(AE10=TRUE,BN10+1,0)</f>
        <v>0</v>
      </c>
      <c r="BP10" s="2">
        <f>IF(AF10=TRUE,BO10+1,0)</f>
        <v>0</v>
      </c>
      <c r="BQ10" s="2">
        <f>IF(AG10=TRUE,BP10+1,0)</f>
        <v>0</v>
      </c>
    </row>
    <row r="11" spans="1:69" x14ac:dyDescent="0.25">
      <c r="A11" t="s">
        <v>78</v>
      </c>
      <c r="B11" s="2">
        <v>20</v>
      </c>
      <c r="C11" t="b">
        <v>1</v>
      </c>
      <c r="D11" t="b">
        <v>1</v>
      </c>
      <c r="E11" t="b">
        <v>1</v>
      </c>
      <c r="F11" t="b">
        <v>1</v>
      </c>
      <c r="G11" t="b">
        <v>1</v>
      </c>
      <c r="H11" t="b">
        <v>0</v>
      </c>
      <c r="I11" t="b">
        <v>1</v>
      </c>
      <c r="J11" t="b">
        <v>1</v>
      </c>
      <c r="K11" t="b">
        <v>1</v>
      </c>
      <c r="L11" t="b">
        <v>1</v>
      </c>
      <c r="M11" t="b">
        <v>1</v>
      </c>
      <c r="N11" t="b">
        <v>0</v>
      </c>
      <c r="O11" t="b">
        <v>0</v>
      </c>
      <c r="P11" t="b">
        <v>1</v>
      </c>
      <c r="Q11" t="b">
        <v>1</v>
      </c>
      <c r="R11" t="b">
        <v>1</v>
      </c>
      <c r="S11" t="b">
        <v>1</v>
      </c>
      <c r="T11" t="b">
        <v>1</v>
      </c>
      <c r="U11" t="b">
        <v>0</v>
      </c>
      <c r="V11" t="b">
        <v>0</v>
      </c>
      <c r="W11" t="b">
        <v>0</v>
      </c>
      <c r="X11" t="b">
        <v>0</v>
      </c>
      <c r="Y11" t="b">
        <v>0</v>
      </c>
      <c r="Z11" t="b">
        <v>0</v>
      </c>
      <c r="AA11" t="b">
        <v>0</v>
      </c>
      <c r="AB11" t="b">
        <v>0</v>
      </c>
      <c r="AC11" t="b">
        <v>0</v>
      </c>
      <c r="AD11" t="b">
        <v>0</v>
      </c>
      <c r="AE11" t="b">
        <v>0</v>
      </c>
      <c r="AF11" t="b">
        <v>0</v>
      </c>
      <c r="AG11" t="b">
        <v>0</v>
      </c>
      <c r="AH11" s="2">
        <f>IF(ISBLANK(A11),"",COUNTIFS(C11:AG11,TRUE))</f>
        <v>15</v>
      </c>
      <c r="AI11" t="str">
        <f>IF(OR(ISBLANK(A11),ISBLANK(B11)),"",IF(AH11&gt;=B11,"Goal met",IF(AH11+Summary!$B$4-Summary!$B$5&lt;B11,"Out of reach",IF(Summary!$B$5=0,"",IF(AH11/Summary!$B$5*Summary!$B$4&gt;=B11,"On track","Behind")))))</f>
        <v>On track</v>
      </c>
      <c r="AJ11" s="4">
        <f>IF(OR(ISBLANK(A11),Summary!$B$5=0),"",AH11/Summary!$B$5)</f>
        <v>0.8333333333333334</v>
      </c>
      <c r="AK11" s="2">
        <f>IF(OR(ISBLANK(A11),Summary!$B$5=0),"",IF(INDEX(C11:AG11,1,Summary!$B$5)=TRUE,INDEX(AM11:BQ11,1,Summary!$B$5),IF(Summary!$B$5=1,0,INDEX(AM11:BQ11,1,MAX(1,Summary!$B$5-1)))))</f>
        <v>5</v>
      </c>
      <c r="AL11" s="2">
        <f>IF(ISBLANK(A11),"",MAX(AM11:BQ11))</f>
        <v>5</v>
      </c>
      <c r="AM11" s="2">
        <f>IF(C11=TRUE,1,0)</f>
        <v>1</v>
      </c>
      <c r="AN11" s="2">
        <f>IF(D11=TRUE,AM11+1,0)</f>
        <v>2</v>
      </c>
      <c r="AO11" s="2">
        <f>IF(E11=TRUE,AN11+1,0)</f>
        <v>3</v>
      </c>
      <c r="AP11" s="2">
        <f>IF(F11=TRUE,AO11+1,0)</f>
        <v>4</v>
      </c>
      <c r="AQ11" s="2">
        <f>IF(G11=TRUE,AP11+1,0)</f>
        <v>5</v>
      </c>
      <c r="AR11" s="2">
        <f>IF(H11=TRUE,AQ11+1,0)</f>
        <v>0</v>
      </c>
      <c r="AS11" s="2">
        <f>IF(I11=TRUE,AR11+1,0)</f>
        <v>1</v>
      </c>
      <c r="AT11" s="2">
        <f>IF(J11=TRUE,AS11+1,0)</f>
        <v>2</v>
      </c>
      <c r="AU11" s="2">
        <f>IF(K11=TRUE,AT11+1,0)</f>
        <v>3</v>
      </c>
      <c r="AV11" s="2">
        <f>IF(L11=TRUE,AU11+1,0)</f>
        <v>4</v>
      </c>
      <c r="AW11" s="2">
        <f>IF(M11=TRUE,AV11+1,0)</f>
        <v>5</v>
      </c>
      <c r="AX11" s="2">
        <f>IF(N11=TRUE,AW11+1,0)</f>
        <v>0</v>
      </c>
      <c r="AY11" s="2">
        <f>IF(O11=TRUE,AX11+1,0)</f>
        <v>0</v>
      </c>
      <c r="AZ11" s="2">
        <f>IF(P11=TRUE,AY11+1,0)</f>
        <v>1</v>
      </c>
      <c r="BA11" s="2">
        <f>IF(Q11=TRUE,AZ11+1,0)</f>
        <v>2</v>
      </c>
      <c r="BB11" s="2">
        <f>IF(R11=TRUE,BA11+1,0)</f>
        <v>3</v>
      </c>
      <c r="BC11" s="2">
        <f>IF(S11=TRUE,BB11+1,0)</f>
        <v>4</v>
      </c>
      <c r="BD11" s="2">
        <f>IF(T11=TRUE,BC11+1,0)</f>
        <v>5</v>
      </c>
      <c r="BE11" s="2">
        <f>IF(U11=TRUE,BD11+1,0)</f>
        <v>0</v>
      </c>
      <c r="BF11" s="2">
        <f>IF(V11=TRUE,BE11+1,0)</f>
        <v>0</v>
      </c>
      <c r="BG11" s="2">
        <f>IF(W11=TRUE,BF11+1,0)</f>
        <v>0</v>
      </c>
      <c r="BH11" s="2">
        <f>IF(X11=TRUE,BG11+1,0)</f>
        <v>0</v>
      </c>
      <c r="BI11" s="2">
        <f>IF(Y11=TRUE,BH11+1,0)</f>
        <v>0</v>
      </c>
      <c r="BJ11" s="2">
        <f>IF(Z11=TRUE,BI11+1,0)</f>
        <v>0</v>
      </c>
      <c r="BK11" s="2">
        <f>IF(AA11=TRUE,BJ11+1,0)</f>
        <v>0</v>
      </c>
      <c r="BL11" s="2">
        <f>IF(AB11=TRUE,BK11+1,0)</f>
        <v>0</v>
      </c>
      <c r="BM11" s="2">
        <f>IF(AC11=TRUE,BL11+1,0)</f>
        <v>0</v>
      </c>
      <c r="BN11" s="2">
        <f>IF(AD11=TRUE,BM11+1,0)</f>
        <v>0</v>
      </c>
      <c r="BO11" s="2">
        <f>IF(AE11=TRUE,BN11+1,0)</f>
        <v>0</v>
      </c>
      <c r="BP11" s="2">
        <f>IF(AF11=TRUE,BO11+1,0)</f>
        <v>0</v>
      </c>
      <c r="BQ11" s="2">
        <f>IF(AG11=TRUE,BP11+1,0)</f>
        <v>0</v>
      </c>
    </row>
    <row r="12" spans="1:69" x14ac:dyDescent="0.25">
      <c r="A12" t="s">
        <v>79</v>
      </c>
      <c r="B12" s="2">
        <v>18</v>
      </c>
      <c r="C12" t="b">
        <v>1</v>
      </c>
      <c r="D12" t="b">
        <v>0</v>
      </c>
      <c r="E12" t="b">
        <v>0</v>
      </c>
      <c r="F12" t="b">
        <v>0</v>
      </c>
      <c r="G12" t="b">
        <v>1</v>
      </c>
      <c r="H12" t="b">
        <v>0</v>
      </c>
      <c r="I12" t="b">
        <v>0</v>
      </c>
      <c r="J12" t="b">
        <v>0</v>
      </c>
      <c r="K12" t="b">
        <v>0</v>
      </c>
      <c r="L12" t="b">
        <v>1</v>
      </c>
      <c r="M12" t="b">
        <v>1</v>
      </c>
      <c r="N12" t="b">
        <v>0</v>
      </c>
      <c r="O12" t="b">
        <v>0</v>
      </c>
      <c r="P12" t="b">
        <v>0</v>
      </c>
      <c r="Q12" t="b">
        <v>0</v>
      </c>
      <c r="R12" t="b">
        <v>1</v>
      </c>
      <c r="S12" t="b">
        <v>1</v>
      </c>
      <c r="T12" t="b">
        <v>0</v>
      </c>
      <c r="U12" t="b">
        <v>0</v>
      </c>
      <c r="V12" t="b">
        <v>0</v>
      </c>
      <c r="W12" t="b">
        <v>0</v>
      </c>
      <c r="X12" t="b">
        <v>0</v>
      </c>
      <c r="Y12" t="b">
        <v>0</v>
      </c>
      <c r="Z12" t="b">
        <v>0</v>
      </c>
      <c r="AA12" t="b">
        <v>0</v>
      </c>
      <c r="AB12" t="b">
        <v>0</v>
      </c>
      <c r="AC12" t="b">
        <v>0</v>
      </c>
      <c r="AD12" t="b">
        <v>0</v>
      </c>
      <c r="AE12" t="b">
        <v>0</v>
      </c>
      <c r="AF12" t="b">
        <v>0</v>
      </c>
      <c r="AG12" t="b">
        <v>0</v>
      </c>
      <c r="AH12" s="2">
        <f>IF(ISBLANK(A12),"",COUNTIFS(C12:AG12,TRUE))</f>
        <v>6</v>
      </c>
      <c r="AI12" t="str">
        <f>IF(OR(ISBLANK(A12),ISBLANK(B12)),"",IF(AH12&gt;=B12,"Goal met",IF(AH12+Summary!$B$4-Summary!$B$5&lt;B12,"Out of reach",IF(Summary!$B$5=0,"",IF(AH12/Summary!$B$5*Summary!$B$4&gt;=B12,"On track","Behind")))))</f>
        <v>Behind</v>
      </c>
      <c r="AJ12" s="4">
        <f>IF(OR(ISBLANK(A12),Summary!$B$5=0),"",AH12/Summary!$B$5)</f>
        <v>0.3333333333333333</v>
      </c>
      <c r="AK12" s="2">
        <f>IF(OR(ISBLANK(A12),Summary!$B$5=0),"",IF(INDEX(C12:AG12,1,Summary!$B$5)=TRUE,INDEX(AM12:BQ12,1,Summary!$B$5),IF(Summary!$B$5=1,0,INDEX(AM12:BQ12,1,MAX(1,Summary!$B$5-1)))))</f>
        <v>2</v>
      </c>
      <c r="AL12" s="2">
        <f>IF(ISBLANK(A12),"",MAX(AM12:BQ12))</f>
        <v>2</v>
      </c>
      <c r="AM12" s="2">
        <f>IF(C12=TRUE,1,0)</f>
        <v>1</v>
      </c>
      <c r="AN12" s="2">
        <f>IF(D12=TRUE,AM12+1,0)</f>
        <v>0</v>
      </c>
      <c r="AO12" s="2">
        <f>IF(E12=TRUE,AN12+1,0)</f>
        <v>0</v>
      </c>
      <c r="AP12" s="2">
        <f>IF(F12=TRUE,AO12+1,0)</f>
        <v>0</v>
      </c>
      <c r="AQ12" s="2">
        <f>IF(G12=TRUE,AP12+1,0)</f>
        <v>1</v>
      </c>
      <c r="AR12" s="2">
        <f>IF(H12=TRUE,AQ12+1,0)</f>
        <v>0</v>
      </c>
      <c r="AS12" s="2">
        <f>IF(I12=TRUE,AR12+1,0)</f>
        <v>0</v>
      </c>
      <c r="AT12" s="2">
        <f>IF(J12=TRUE,AS12+1,0)</f>
        <v>0</v>
      </c>
      <c r="AU12" s="2">
        <f>IF(K12=TRUE,AT12+1,0)</f>
        <v>0</v>
      </c>
      <c r="AV12" s="2">
        <f>IF(L12=TRUE,AU12+1,0)</f>
        <v>1</v>
      </c>
      <c r="AW12" s="2">
        <f>IF(M12=TRUE,AV12+1,0)</f>
        <v>2</v>
      </c>
      <c r="AX12" s="2">
        <f>IF(N12=TRUE,AW12+1,0)</f>
        <v>0</v>
      </c>
      <c r="AY12" s="2">
        <f>IF(O12=TRUE,AX12+1,0)</f>
        <v>0</v>
      </c>
      <c r="AZ12" s="2">
        <f>IF(P12=TRUE,AY12+1,0)</f>
        <v>0</v>
      </c>
      <c r="BA12" s="2">
        <f>IF(Q12=TRUE,AZ12+1,0)</f>
        <v>0</v>
      </c>
      <c r="BB12" s="2">
        <f>IF(R12=TRUE,BA12+1,0)</f>
        <v>1</v>
      </c>
      <c r="BC12" s="2">
        <f>IF(S12=TRUE,BB12+1,0)</f>
        <v>2</v>
      </c>
      <c r="BD12" s="2">
        <f>IF(T12=TRUE,BC12+1,0)</f>
        <v>0</v>
      </c>
      <c r="BE12" s="2">
        <f>IF(U12=TRUE,BD12+1,0)</f>
        <v>0</v>
      </c>
      <c r="BF12" s="2">
        <f>IF(V12=TRUE,BE12+1,0)</f>
        <v>0</v>
      </c>
      <c r="BG12" s="2">
        <f>IF(W12=TRUE,BF12+1,0)</f>
        <v>0</v>
      </c>
      <c r="BH12" s="2">
        <f>IF(X12=TRUE,BG12+1,0)</f>
        <v>0</v>
      </c>
      <c r="BI12" s="2">
        <f>IF(Y12=TRUE,BH12+1,0)</f>
        <v>0</v>
      </c>
      <c r="BJ12" s="2">
        <f>IF(Z12=TRUE,BI12+1,0)</f>
        <v>0</v>
      </c>
      <c r="BK12" s="2">
        <f>IF(AA12=TRUE,BJ12+1,0)</f>
        <v>0</v>
      </c>
      <c r="BL12" s="2">
        <f>IF(AB12=TRUE,BK12+1,0)</f>
        <v>0</v>
      </c>
      <c r="BM12" s="2">
        <f>IF(AC12=TRUE,BL12+1,0)</f>
        <v>0</v>
      </c>
      <c r="BN12" s="2">
        <f>IF(AD12=TRUE,BM12+1,0)</f>
        <v>0</v>
      </c>
      <c r="BO12" s="2">
        <f>IF(AE12=TRUE,BN12+1,0)</f>
        <v>0</v>
      </c>
      <c r="BP12" s="2">
        <f>IF(AF12=TRUE,BO12+1,0)</f>
        <v>0</v>
      </c>
      <c r="BQ12" s="2">
        <f>IF(AG12=TRUE,BP12+1,0)</f>
        <v>0</v>
      </c>
    </row>
    <row r="13" spans="1:69" x14ac:dyDescent="0.25">
      <c r="A13" t="s">
        <v>80</v>
      </c>
      <c r="B13" s="2"/>
      <c r="C13" s="2">
        <f>COUNTIFS(C3:C12,TRUE)</f>
        <v>7</v>
      </c>
      <c r="D13" s="2">
        <f>COUNTIFS(D3:D12,TRUE)</f>
        <v>8</v>
      </c>
      <c r="E13" s="2">
        <f>COUNTIFS(E3:E12,TRUE)</f>
        <v>6</v>
      </c>
      <c r="F13" s="2">
        <f>COUNTIFS(F3:F12,TRUE)</f>
        <v>7</v>
      </c>
      <c r="G13" s="2">
        <f>COUNTIFS(G3:G12,TRUE)</f>
        <v>7</v>
      </c>
      <c r="H13" s="2">
        <f>COUNTIFS(H3:H12,TRUE)</f>
        <v>5</v>
      </c>
      <c r="I13" s="2">
        <f>COUNTIFS(I3:I12,TRUE)</f>
        <v>6</v>
      </c>
      <c r="J13" s="2">
        <f>COUNTIFS(J3:J12,TRUE)</f>
        <v>6</v>
      </c>
      <c r="K13" s="2">
        <f>COUNTIFS(K3:K12,TRUE)</f>
        <v>7</v>
      </c>
      <c r="L13" s="2">
        <f>COUNTIFS(L3:L12,TRUE)</f>
        <v>10</v>
      </c>
      <c r="M13" s="2">
        <f>COUNTIFS(M3:M12,TRUE)</f>
        <v>8</v>
      </c>
      <c r="N13" s="2">
        <f>COUNTIFS(N3:N12,TRUE)</f>
        <v>5</v>
      </c>
      <c r="O13" s="2">
        <f>COUNTIFS(O3:O12,TRUE)</f>
        <v>5</v>
      </c>
      <c r="P13" s="2">
        <f>COUNTIFS(P3:P12,TRUE)</f>
        <v>8</v>
      </c>
      <c r="Q13" s="2">
        <f>COUNTIFS(Q3:Q12,TRUE)</f>
        <v>6</v>
      </c>
      <c r="R13" s="2">
        <f>COUNTIFS(R3:R12,TRUE)</f>
        <v>6</v>
      </c>
      <c r="S13" s="2">
        <f>COUNTIFS(S3:S12,TRUE)</f>
        <v>10</v>
      </c>
      <c r="T13" s="2">
        <f>COUNTIFS(T3:T12,TRUE)</f>
        <v>9</v>
      </c>
      <c r="U13" s="2">
        <f>COUNTIFS(U3:U12,TRUE)</f>
        <v>0</v>
      </c>
      <c r="V13" s="2">
        <f>COUNTIFS(V3:V12,TRUE)</f>
        <v>0</v>
      </c>
      <c r="W13" s="2">
        <f>COUNTIFS(W3:W12,TRUE)</f>
        <v>0</v>
      </c>
      <c r="X13" s="2">
        <f>COUNTIFS(X3:X12,TRUE)</f>
        <v>0</v>
      </c>
      <c r="Y13" s="2">
        <f>COUNTIFS(Y3:Y12,TRUE)</f>
        <v>0</v>
      </c>
      <c r="Z13" s="2">
        <f>COUNTIFS(Z3:Z12,TRUE)</f>
        <v>0</v>
      </c>
      <c r="AA13" s="2">
        <f>COUNTIFS(AA3:AA12,TRUE)</f>
        <v>0</v>
      </c>
      <c r="AB13" s="2">
        <f>COUNTIFS(AB3:AB12,TRUE)</f>
        <v>0</v>
      </c>
      <c r="AC13" s="2">
        <f>COUNTIFS(AC3:AC12,TRUE)</f>
        <v>0</v>
      </c>
      <c r="AD13" s="2">
        <f>COUNTIFS(AD3:AD12,TRUE)</f>
        <v>0</v>
      </c>
      <c r="AE13" s="2">
        <f>COUNTIFS(AE3:AE12,TRUE)</f>
        <v>0</v>
      </c>
      <c r="AF13" s="2">
        <f>COUNTIFS(AF3:AF12,TRUE)</f>
        <v>0</v>
      </c>
      <c r="AG13" s="2">
        <f>COUNTIFS(AG3:AG12,TRUE)</f>
        <v>0</v>
      </c>
      <c r="AH13" s="2">
        <f>SUM(AH3:AH12)</f>
        <v>126</v>
      </c>
      <c r="AJ13" s="4">
        <f>Summary!B8</f>
        <v>0.7</v>
      </c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</row>
    <row r="14" spans="3:33" x14ac:dyDescent="0.25"/>
    <row r="15" spans="3:33" x14ac:dyDescent="0.25"/>
    <row r="16" spans="3:33" x14ac:dyDescent="0.25"/>
    <row r="17" spans="3:33" x14ac:dyDescent="0.25"/>
    <row r="18" spans="3:33" x14ac:dyDescent="0.25"/>
    <row r="19" spans="3:33" x14ac:dyDescent="0.25"/>
    <row r="20" spans="3:33" x14ac:dyDescent="0.25"/>
    <row r="21" spans="3:33" x14ac:dyDescent="0.25"/>
    <row r="22" spans="3:33" x14ac:dyDescent="0.25"/>
    <row r="23" spans="3:33" x14ac:dyDescent="0.25"/>
    <row r="24" spans="3:33" x14ac:dyDescent="0.25"/>
    <row r="25" spans="3:33" x14ac:dyDescent="0.25"/>
    <row r="26" spans="3:33" x14ac:dyDescent="0.25"/>
    <row r="27" spans="3:33" x14ac:dyDescent="0.25"/>
    <row r="28" spans="3:33" x14ac:dyDescent="0.25"/>
    <row r="29" spans="3:33" x14ac:dyDescent="0.25"/>
    <row r="30" spans="3:33" x14ac:dyDescent="0.25"/>
    <row r="31" spans="3:33" x14ac:dyDescent="0.25"/>
    <row r="32" spans="3:33" x14ac:dyDescent="0.25"/>
    <row r="33" spans="3:33" x14ac:dyDescent="0.25"/>
    <row r="34" spans="3:33" x14ac:dyDescent="0.25"/>
    <row r="35" spans="3:33" x14ac:dyDescent="0.25"/>
    <row r="36" spans="3:33" x14ac:dyDescent="0.25"/>
    <row r="37" spans="3:33" x14ac:dyDescent="0.25"/>
    <row r="38" spans="3:33" x14ac:dyDescent="0.25"/>
    <row r="39" spans="3:33" x14ac:dyDescent="0.25"/>
    <row r="40" spans="3:33" x14ac:dyDescent="0.25"/>
    <row r="41" spans="3:33" x14ac:dyDescent="0.25"/>
    <row r="42" spans="3:33" x14ac:dyDescent="0.25"/>
    <row r="43" spans="3:33" x14ac:dyDescent="0.25"/>
    <row r="44" spans="3:33" x14ac:dyDescent="0.25"/>
    <row r="45" spans="3:33" x14ac:dyDescent="0.25"/>
    <row r="46" spans="3:33" x14ac:dyDescent="0.25"/>
    <row r="47" spans="3:33" x14ac:dyDescent="0.25"/>
    <row r="48" spans="3:33" x14ac:dyDescent="0.25"/>
    <row r="49" spans="3:33" x14ac:dyDescent="0.25"/>
    <row r="50" spans="3:33" x14ac:dyDescent="0.25"/>
  </sheetData>
  <dataValidations count="6">
    <dataValidation type="list" allowBlank="1" sqref="AA10:AG12">
      <formula1>"TRUE,FALSE"</formula1>
    </dataValidation>
    <dataValidation type="list" allowBlank="1" sqref="AA14:AG50">
      <formula1>"TRUE,FALSE"</formula1>
    </dataValidation>
    <dataValidation type="list" allowBlank="1" sqref="AA3:AG12">
      <formula1>"TRUE,FALSE"</formula1>
    </dataValidation>
    <dataValidation type="list" allowBlank="1" sqref="C10:AG12">
      <formula1>"TRUE,FALSE"</formula1>
    </dataValidation>
    <dataValidation type="list" allowBlank="1" sqref="C14:AG50">
      <formula1>"TRUE,FALSE"</formula1>
    </dataValidation>
    <dataValidation type="list" allowBlank="1" sqref="C3:AG12">
      <formula1>"TRUE,FALSE"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</cols>
  <sheetData>
    <row r="1" spans="1:2" s="1" customFormat="1" x14ac:dyDescent="0.25">
      <c r="A1" s="1" t="s">
        <v>81</v>
      </c>
      <c r="B1" s="1" t="s">
        <v>82</v>
      </c>
    </row>
    <row r="2" spans="1:2" x14ac:dyDescent="0.25">
      <c r="A2" t="s">
        <v>83</v>
      </c>
      <c r="B2" s="5">
        <f>DATE(2026,11,1)</f>
        <v>46327</v>
      </c>
    </row>
    <row r="3" spans="1:2" x14ac:dyDescent="0.25">
      <c r="A3" t="s">
        <v>84</v>
      </c>
      <c r="B3" s="5">
        <f>DATE(2026,11,18)</f>
        <v>46344</v>
      </c>
    </row>
    <row r="4" spans="1:2" x14ac:dyDescent="0.25">
      <c r="A4" t="s">
        <v>85</v>
      </c>
      <c r="B4" s="2">
        <f>DAY(EOMONTH(B2,0))</f>
        <v>30</v>
      </c>
    </row>
    <row r="5" spans="1:2" x14ac:dyDescent="0.25">
      <c r="A5" t="s">
        <v>86</v>
      </c>
      <c r="B5" s="2">
        <f>MAX(0,MIN(B3-B2+1,B4))</f>
        <v>18</v>
      </c>
    </row>
    <row r="6" spans="1:2" x14ac:dyDescent="0.25">
      <c r="A6" t="s">
        <v>87</v>
      </c>
      <c r="B6" s="2">
        <f>COUNTA('Habit Tracker'!A3:A12)</f>
        <v>10</v>
      </c>
    </row>
    <row r="7" spans="1:2" x14ac:dyDescent="0.25">
      <c r="A7" t="s">
        <v>88</v>
      </c>
      <c r="B7" s="2">
        <f>SUM('Habit Tracker'!AH3:AH12)</f>
        <v>126</v>
      </c>
    </row>
    <row r="8" spans="1:2" x14ac:dyDescent="0.25">
      <c r="A8" t="s">
        <v>89</v>
      </c>
      <c r="B8" s="4">
        <f>IF(B5*B6=0,0,B7/(B5*B6))</f>
        <v>0.7</v>
      </c>
    </row>
    <row r="9" spans="1:2" x14ac:dyDescent="0.25">
      <c r="A9" t="s">
        <v>90</v>
      </c>
      <c r="B9" s="2">
        <f>IF(B6=0,0,COUNTIF('Habit Tracker'!C13:AG13,B6))</f>
        <v>2</v>
      </c>
    </row>
    <row r="10" spans="1:2" x14ac:dyDescent="0.25">
      <c r="A10" t="s">
        <v>91</v>
      </c>
      <c r="B10" s="2">
        <f>COUNTIF('Habit Tracker'!AI3:AI12,"On track")+COUNTIF('Habit Tracker'!AI3:AI12,"Goal met")</f>
        <v>9</v>
      </c>
    </row>
    <row r="11" spans="1:2" x14ac:dyDescent="0.25">
      <c r="A11" t="s">
        <v>92</v>
      </c>
      <c r="B11" s="2">
        <f>COUNTIF('Habit Tracker'!AI3:AI12,"Behind")+COUNTIF('Habit Tracker'!AI3:AI12,"Out of reach")</f>
        <v>1</v>
      </c>
    </row>
    <row r="12" spans="1:2" x14ac:dyDescent="0.25">
      <c r="A12" t="s">
        <v>93</v>
      </c>
      <c r="B12" s="2">
        <f>MAX('Habit Tracker'!AK3:AK12)</f>
        <v>18</v>
      </c>
    </row>
    <row r="13" spans="1:2" x14ac:dyDescent="0.25">
      <c r="A13" t="s">
        <v>94</v>
      </c>
      <c r="B13" s="2">
        <f>MAX('Habit Tracker'!AL3:AL12)</f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Habit Tracker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Habit Tracker</dc:title>
  <dc:subject/>
  <dc:description/>
  <cp:keywords/>
  <cp:category/>
  <cp:lastModifiedBy>Unknown</cp:lastModifiedBy>
  <dcterms:created xsi:type="dcterms:W3CDTF">2026-10-18T23:17:31Z</dcterms:created>
  <dcterms:modified xsi:type="dcterms:W3CDTF">2026-10-18T23:17:31Z</dcterms:modified>
</cp:coreProperties>
</file>