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ident 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<sst xmlns="http://schemas.openxmlformats.org/spreadsheetml/2006/main" count="184" uniqueCount="138">
  <si>
    <t>ID</t>
  </si>
  <si>
    <t>Date</t>
  </si>
  <si>
    <t>Time</t>
  </si>
  <si>
    <t>Location</t>
  </si>
  <si>
    <t>Type</t>
  </si>
  <si>
    <t>Severity</t>
  </si>
  <si>
    <t>People involved</t>
  </si>
  <si>
    <t>What happened</t>
  </si>
  <si>
    <t>Action taken</t>
  </si>
  <si>
    <t>Reported by</t>
  </si>
  <si>
    <t>Follow-up needed</t>
  </si>
  <si>
    <t>Follow-up due</t>
  </si>
  <si>
    <t>Closed on</t>
  </si>
  <si>
    <t>Status</t>
  </si>
  <si>
    <t>Days open</t>
  </si>
  <si>
    <t>INC-001</t>
  </si>
  <si>
    <t>Warehouse, aisle 4</t>
  </si>
  <si>
    <t>Injury</t>
  </si>
  <si>
    <t>Medium</t>
  </si>
  <si>
    <t>Dana Ruiz (stocker)</t>
  </si>
  <si>
    <t>Cut on left hand from a box cutter while opening a carton</t>
  </si>
  <si>
    <t>First aid given, wound cleaned and bandaged</t>
  </si>
  <si>
    <t>Mark Chen</t>
  </si>
  <si>
    <t>Refresher on safe box cutter use for the stock team</t>
  </si>
  <si>
    <t>INC-002</t>
  </si>
  <si>
    <t>Front entrance</t>
  </si>
  <si>
    <t>Slip or fall</t>
  </si>
  <si>
    <t>Low</t>
  </si>
  <si>
    <t>Customer (name on file)</t>
  </si>
  <si>
    <t>Customer slipped on the wet floor by the door. No injury.</t>
  </si>
  <si>
    <t>Wet floor sign put out, floor mopped dry</t>
  </si>
  <si>
    <t>Priya Patel</t>
  </si>
  <si>
    <t>Buy a second entrance mat for rainy days</t>
  </si>
  <si>
    <t>INC-003</t>
  </si>
  <si>
    <t>Loading dock</t>
  </si>
  <si>
    <t>Security</t>
  </si>
  <si>
    <t>None</t>
  </si>
  <si>
    <t>Rear door found unlocked after closing</t>
  </si>
  <si>
    <t>Door locked, manager called, camera footage checked</t>
  </si>
  <si>
    <t>Jason Brooks (night guard)</t>
  </si>
  <si>
    <t>Get the door closer repaired</t>
  </si>
  <si>
    <t>INC-004</t>
  </si>
  <si>
    <t>Parking lot</t>
  </si>
  <si>
    <t>Property damage</t>
  </si>
  <si>
    <t>Delivery driver</t>
  </si>
  <si>
    <t>Delivery truck backed into a light post and bent it</t>
  </si>
  <si>
    <t>Photos taken, driver's company and insurance details recorded</t>
  </si>
  <si>
    <t>Get a repair quote and send it to the delivery company</t>
  </si>
  <si>
    <t>INC-005</t>
  </si>
  <si>
    <t>Break room</t>
  </si>
  <si>
    <t>Near miss</t>
  </si>
  <si>
    <t>Two staff members</t>
  </si>
  <si>
    <t>Extension cord across the walkway. Someone tripped but didn't fall.</t>
  </si>
  <si>
    <t>Cord removed</t>
  </si>
  <si>
    <t>Have an outlet added by the microwave</t>
  </si>
  <si>
    <t>INC-006</t>
  </si>
  <si>
    <t>Sales floor, aisle 7</t>
  </si>
  <si>
    <t>Customer complaint</t>
  </si>
  <si>
    <t>Customer: R. Alvarez</t>
  </si>
  <si>
    <t>Shelf tag showed the old price and the customer was charged more</t>
  </si>
  <si>
    <t>Lower price honored, tag fixed</t>
  </si>
  <si>
    <t>Sam Okafor</t>
  </si>
  <si>
    <t>Check every price tag in aisle 7</t>
  </si>
  <si>
    <t>INC-007</t>
  </si>
  <si>
    <t>Warehouse</t>
  </si>
  <si>
    <t>Equipment failure</t>
  </si>
  <si>
    <t>Tom Nguyen (forklift driver)</t>
  </si>
  <si>
    <t>Forklift brakes felt soft during the morning check</t>
  </si>
  <si>
    <t>Forklift tagged out of service</t>
  </si>
  <si>
    <t>Tom Nguyen</t>
  </si>
  <si>
    <t>Service visit booked with the dealer</t>
  </si>
  <si>
    <t>INC-008</t>
  </si>
  <si>
    <t>Office</t>
  </si>
  <si>
    <t>IT or data</t>
  </si>
  <si>
    <t>High</t>
  </si>
  <si>
    <t>Office staff</t>
  </si>
  <si>
    <t>Staff member clicked a phishing email and typed a password into a fake login page</t>
  </si>
  <si>
    <t>Password reset, IT notified, account activity checked</t>
  </si>
  <si>
    <t>Lisa Grant</t>
  </si>
  <si>
    <t>Turn on two-step login for every account</t>
  </si>
  <si>
    <t>INC-009</t>
  </si>
  <si>
    <t>Warehouse, aisle 2</t>
  </si>
  <si>
    <t>Kevin Moore (picker)</t>
  </si>
  <si>
    <t>Strained back lifting a 60 lb case alone</t>
  </si>
  <si>
    <t>Sent to urgent care, manager told the same day</t>
  </si>
  <si>
    <t>Add team-lift labels to heavy cases and review lifting rules</t>
  </si>
  <si>
    <t>INC-010</t>
  </si>
  <si>
    <t>Sales floor, tools</t>
  </si>
  <si>
    <t>Theft</t>
  </si>
  <si>
    <t>Unknown</t>
  </si>
  <si>
    <t>Two cordless drills missing from display. Empty boxes found in aisle 9.</t>
  </si>
  <si>
    <t>Police report filed (case 26-4418)</t>
  </si>
  <si>
    <t>Move power tools to the locked case</t>
  </si>
  <si>
    <t>INC-011</t>
  </si>
  <si>
    <t>Amy Kim (cashier)</t>
  </si>
  <si>
    <t>Fell on an icy patch walking in from her car. Bruised knee.</t>
  </si>
  <si>
    <t>First aid given, ice melt spread on the lot</t>
  </si>
  <si>
    <t>Add early-morning salting to the snow contract</t>
  </si>
  <si>
    <t>INC-012</t>
  </si>
  <si>
    <t>Fire or smoke</t>
  </si>
  <si>
    <t>Toaster smoked and set off the fire alarm. Building cleared for 10 minutes.</t>
  </si>
  <si>
    <t>Toaster unplugged, alarm reset, alarm company called</t>
  </si>
  <si>
    <t>Replace the toaster and check the alarm panel log</t>
  </si>
  <si>
    <t>INC-013</t>
  </si>
  <si>
    <t>Front counter</t>
  </si>
  <si>
    <t>Customer (description on file)</t>
  </si>
  <si>
    <t>Customer shouted at the cashier over a refund and refused to leave</t>
  </si>
  <si>
    <t>Manager stepped in. Customer left before police arrived.</t>
  </si>
  <si>
    <t>Post the refund policy at the counter, review the de-escalation steps</t>
  </si>
  <si>
    <t>INC-014</t>
  </si>
  <si>
    <t>Warehouse, receiving</t>
  </si>
  <si>
    <t>Jose Diaz (receiver)</t>
  </si>
  <si>
    <t>Pallet tipped off the jack. 6 cases of glassware broken.</t>
  </si>
  <si>
    <t>Area cleaned, stock written off</t>
  </si>
  <si>
    <t>Check pallet wrap on arrival before moving</t>
  </si>
  <si>
    <t>INC-015</t>
  </si>
  <si>
    <t>Front desk laptop</t>
  </si>
  <si>
    <t>Laptop left unlocked and unattended overnight</t>
  </si>
  <si>
    <t>Laptop locked, user reminded</t>
  </si>
  <si>
    <t>Set all screens to lock after 5 minutes</t>
  </si>
  <si>
    <t>INC-016</t>
  </si>
  <si>
    <t>Sales floor, kitchenware</t>
  </si>
  <si>
    <t>Customer's child</t>
  </si>
  <si>
    <t>Child pinched a finger in a display drawer</t>
  </si>
  <si>
    <t>Ice pack given, parent filled in an incident form</t>
  </si>
  <si>
    <t>Fit soft-close stops to the display drawers</t>
  </si>
  <si>
    <t>Item</t>
  </si>
  <si>
    <t>Count</t>
  </si>
  <si>
    <t>Today's date</t>
  </si>
  <si>
    <t>Incidents logged</t>
  </si>
  <si>
    <t>Open</t>
  </si>
  <si>
    <t>Follow-up overdue</t>
  </si>
  <si>
    <t>Closed</t>
  </si>
  <si>
    <t>Average days to close</t>
  </si>
  <si>
    <t>High severity still open</t>
  </si>
  <si>
    <t>By severity</t>
  </si>
  <si>
    <t>By type</t>
  </si>
  <si>
    <t>By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</si>
</sst>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O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4" max="4" width="20" customWidth="1"/>
    <col min="5" max="5" width="17" customWidth="1"/>
    <col min="6" max="6" width="10" customWidth="1"/>
    <col min="7" max="7" width="24" customWidth="1"/>
    <col min="8" max="8" width="44" customWidth="1"/>
    <col min="9" max="9" width="36" customWidth="1"/>
    <col min="10" max="10" width="18" customWidth="1"/>
    <col min="11" max="11" width="40" customWidth="1"/>
    <col min="12" max="13" width="13" customWidth="1"/>
    <col min="14" max="14" width="17" customWidth="1"/>
    <col min="15" max="15" width="10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s="2">
        <v>46268</v>
      </c>
      <c r="C2" s="3">
        <v>0.4027777777777778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s="2">
        <v>46275</v>
      </c>
      <c r="M2" s="2">
        <v>46274</v>
      </c>
      <c r="N2" t="str">
        <f>IF(ISBLANK(B2),"",IF(ISNUMBER(M2),"Closed",IF(AND(ISNUMBER(L2),L2&lt;Summary!$B$2),"Follow-up overdue","Open")))</f>
        <v>Closed</v>
      </c>
      <c r="O2" s="4">
        <f>IF(ISBLANK(B2),"",IF(ISNUMBER(M2),M2-B2,Summary!$B$2-B2))</f>
        <v>6</v>
      </c>
    </row>
    <row r="3" spans="1:15" x14ac:dyDescent="0.25">
      <c r="A3" t="s">
        <v>24</v>
      </c>
      <c r="B3" s="2">
        <v>46273</v>
      </c>
      <c r="C3" s="3">
        <v>0.59375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s="2">
        <v>46280</v>
      </c>
      <c r="M3" s="2">
        <v>46279</v>
      </c>
      <c r="N3" t="str">
        <f>IF(ISBLANK(B3),"",IF(ISNUMBER(M3),"Closed",IF(AND(ISNUMBER(L3),L3&lt;Summary!$B$2),"Follow-up overdue","Open")))</f>
        <v>Closed</v>
      </c>
      <c r="O3" s="4">
        <f>IF(ISBLANK(B3),"",IF(ISNUMBER(M3),M3-B3,Summary!$B$2-B3))</f>
        <v>6</v>
      </c>
    </row>
    <row r="4" spans="1:15" x14ac:dyDescent="0.25">
      <c r="A4" t="s">
        <v>33</v>
      </c>
      <c r="B4" s="2">
        <v>46279</v>
      </c>
      <c r="C4" s="3">
        <v>0.9201388888888888</v>
      </c>
      <c r="D4" t="s">
        <v>34</v>
      </c>
      <c r="E4" t="s">
        <v>35</v>
      </c>
      <c r="F4" t="s">
        <v>18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  <c r="L4" s="2">
        <v>46286</v>
      </c>
      <c r="M4" s="2">
        <v>46283</v>
      </c>
      <c r="N4" t="str">
        <f>IF(ISBLANK(B4),"",IF(ISNUMBER(M4),"Closed",IF(AND(ISNUMBER(L4),L4&lt;Summary!$B$2),"Follow-up overdue","Open")))</f>
        <v>Closed</v>
      </c>
      <c r="O4" s="4">
        <f>IF(ISBLANK(B4),"",IF(ISNUMBER(M4),M4-B4,Summary!$B$2-B4))</f>
        <v>4</v>
      </c>
    </row>
    <row r="5" spans="1:15" x14ac:dyDescent="0.25">
      <c r="A5" t="s">
        <v>41</v>
      </c>
      <c r="B5" s="2">
        <v>46287</v>
      </c>
      <c r="C5" s="3">
        <v>0.4791666666666667</v>
      </c>
      <c r="D5" t="s">
        <v>42</v>
      </c>
      <c r="E5" t="s">
        <v>43</v>
      </c>
      <c r="F5" t="s">
        <v>27</v>
      </c>
      <c r="G5" t="s">
        <v>44</v>
      </c>
      <c r="H5" t="s">
        <v>45</v>
      </c>
      <c r="I5" t="s">
        <v>46</v>
      </c>
      <c r="J5" t="s">
        <v>22</v>
      </c>
      <c r="K5" t="s">
        <v>47</v>
      </c>
      <c r="L5" s="2">
        <v>46301</v>
      </c>
      <c r="M5" s="2">
        <v>46297</v>
      </c>
      <c r="N5" t="str">
        <f>IF(ISBLANK(B5),"",IF(ISNUMBER(M5),"Closed",IF(AND(ISNUMBER(L5),L5&lt;Summary!$B$2),"Follow-up overdue","Open")))</f>
        <v>Closed</v>
      </c>
      <c r="O5" s="4">
        <f>IF(ISBLANK(B5),"",IF(ISNUMBER(M5),M5-B5,Summary!$B$2-B5))</f>
        <v>10</v>
      </c>
    </row>
    <row r="6" spans="1:15" x14ac:dyDescent="0.25">
      <c r="A6" t="s">
        <v>48</v>
      </c>
      <c r="B6" s="2">
        <v>46294</v>
      </c>
      <c r="C6" s="3">
        <v>0.7013888888888888</v>
      </c>
      <c r="D6" t="s">
        <v>49</v>
      </c>
      <c r="E6" t="s">
        <v>50</v>
      </c>
      <c r="F6" t="s">
        <v>27</v>
      </c>
      <c r="G6" t="s">
        <v>51</v>
      </c>
      <c r="H6" t="s">
        <v>52</v>
      </c>
      <c r="I6" t="s">
        <v>53</v>
      </c>
      <c r="J6" t="s">
        <v>31</v>
      </c>
      <c r="K6" t="s">
        <v>54</v>
      </c>
      <c r="L6" s="2">
        <v>46315</v>
      </c>
      <c r="M6" s="2">
        <v>46310</v>
      </c>
      <c r="N6" t="str">
        <f>IF(ISBLANK(B6),"",IF(ISNUMBER(M6),"Closed",IF(AND(ISNUMBER(L6),L6&lt;Summary!$B$2),"Follow-up overdue","Open")))</f>
        <v>Closed</v>
      </c>
      <c r="O6" s="4">
        <f>IF(ISBLANK(B6),"",IF(ISNUMBER(M6),M6-B6,Summary!$B$2-B6))</f>
        <v>16</v>
      </c>
    </row>
    <row r="7" spans="1:15" x14ac:dyDescent="0.25">
      <c r="A7" t="s">
        <v>55</v>
      </c>
      <c r="B7" s="2">
        <v>46297</v>
      </c>
      <c r="C7" s="3">
        <v>0.4236111111111111</v>
      </c>
      <c r="D7" t="s">
        <v>56</v>
      </c>
      <c r="E7" t="s">
        <v>57</v>
      </c>
      <c r="F7" t="s">
        <v>27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s="2">
        <v>46300</v>
      </c>
      <c r="M7" s="2">
        <v>46300</v>
      </c>
      <c r="N7" t="str">
        <f>IF(ISBLANK(B7),"",IF(ISNUMBER(M7),"Closed",IF(AND(ISNUMBER(L7),L7&lt;Summary!$B$2),"Follow-up overdue","Open")))</f>
        <v>Closed</v>
      </c>
      <c r="O7" s="4">
        <f>IF(ISBLANK(B7),"",IF(ISNUMBER(M7),M7-B7,Summary!$B$2-B7))</f>
        <v>3</v>
      </c>
    </row>
    <row r="8" spans="1:15" x14ac:dyDescent="0.25">
      <c r="A8" t="s">
        <v>63</v>
      </c>
      <c r="B8" s="2">
        <v>46302</v>
      </c>
      <c r="C8" s="3">
        <v>0.3472222222222222</v>
      </c>
      <c r="D8" t="s">
        <v>64</v>
      </c>
      <c r="E8" t="s">
        <v>65</v>
      </c>
      <c r="F8" t="s">
        <v>18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s="2">
        <v>46309</v>
      </c>
      <c r="M8" s="2">
        <v>46308</v>
      </c>
      <c r="N8" t="str">
        <f>IF(ISBLANK(B8),"",IF(ISNUMBER(M8),"Closed",IF(AND(ISNUMBER(L8),L8&lt;Summary!$B$2),"Follow-up overdue","Open")))</f>
        <v>Closed</v>
      </c>
      <c r="O8" s="4">
        <f>IF(ISBLANK(B8),"",IF(ISNUMBER(M8),M8-B8,Summary!$B$2-B8))</f>
        <v>6</v>
      </c>
    </row>
    <row r="9" spans="1:15" x14ac:dyDescent="0.25">
      <c r="A9" t="s">
        <v>71</v>
      </c>
      <c r="B9" s="2">
        <v>46308</v>
      </c>
      <c r="C9" s="3">
        <v>0.5729166666666666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s="2">
        <v>46325</v>
      </c>
      <c r="M9" s="2"/>
      <c r="N9" t="str">
        <f>IF(ISBLANK(B9),"",IF(ISNUMBER(M9),"Closed",IF(AND(ISNUMBER(L9),L9&lt;Summary!$B$2),"Follow-up overdue","Open")))</f>
        <v>Follow-up overdue</v>
      </c>
      <c r="O9" s="4">
        <f>IF(ISBLANK(B9),"",IF(ISNUMBER(M9),M9-B9,Summary!$B$2-B9))</f>
        <v>24</v>
      </c>
    </row>
    <row r="10" spans="1:15" x14ac:dyDescent="0.25">
      <c r="A10" t="s">
        <v>80</v>
      </c>
      <c r="B10" s="2">
        <v>46311</v>
      </c>
      <c r="C10" s="3">
        <v>0.6458333333333334</v>
      </c>
      <c r="D10" t="s">
        <v>81</v>
      </c>
      <c r="E10" t="s">
        <v>17</v>
      </c>
      <c r="F10" t="s">
        <v>74</v>
      </c>
      <c r="G10" t="s">
        <v>82</v>
      </c>
      <c r="H10" t="s">
        <v>83</v>
      </c>
      <c r="I10" t="s">
        <v>84</v>
      </c>
      <c r="J10" t="s">
        <v>22</v>
      </c>
      <c r="K10" t="s">
        <v>85</v>
      </c>
      <c r="L10" s="2">
        <v>46339</v>
      </c>
      <c r="M10" s="2"/>
      <c r="N10" t="str">
        <f>IF(ISBLANK(B10),"",IF(ISNUMBER(M10),"Closed",IF(AND(ISNUMBER(L10),L10&lt;Summary!$B$2),"Follow-up overdue","Open")))</f>
        <v>Open</v>
      </c>
      <c r="O10" s="4">
        <f>IF(ISBLANK(B10),"",IF(ISNUMBER(M10),M10-B10,Summary!$B$2-B10))</f>
        <v>21</v>
      </c>
    </row>
    <row r="11" spans="1:15" x14ac:dyDescent="0.25">
      <c r="A11" t="s">
        <v>86</v>
      </c>
      <c r="B11" s="2">
        <v>46314</v>
      </c>
      <c r="C11" s="3">
        <v>0.7986111111111112</v>
      </c>
      <c r="D11" t="s">
        <v>87</v>
      </c>
      <c r="E11" t="s">
        <v>88</v>
      </c>
      <c r="F11" t="s">
        <v>18</v>
      </c>
      <c r="G11" t="s">
        <v>89</v>
      </c>
      <c r="H11" t="s">
        <v>90</v>
      </c>
      <c r="I11" t="s">
        <v>91</v>
      </c>
      <c r="J11" t="s">
        <v>61</v>
      </c>
      <c r="K11" t="s">
        <v>92</v>
      </c>
      <c r="L11" s="2">
        <v>46321</v>
      </c>
      <c r="M11" s="2">
        <v>46323</v>
      </c>
      <c r="N11" t="str">
        <f>IF(ISBLANK(B11),"",IF(ISNUMBER(M11),"Closed",IF(AND(ISNUMBER(L11),L11&lt;Summary!$B$2),"Follow-up overdue","Open")))</f>
        <v>Closed</v>
      </c>
      <c r="O11" s="4">
        <f>IF(ISBLANK(B11),"",IF(ISNUMBER(M11),M11-B11,Summary!$B$2-B11))</f>
        <v>9</v>
      </c>
    </row>
    <row r="12" spans="1:15" x14ac:dyDescent="0.25">
      <c r="A12" t="s">
        <v>93</v>
      </c>
      <c r="B12" s="2">
        <v>46317</v>
      </c>
      <c r="C12" s="3">
        <v>0.3298611111111111</v>
      </c>
      <c r="D12" t="s">
        <v>42</v>
      </c>
      <c r="E12" t="s">
        <v>26</v>
      </c>
      <c r="F12" t="s">
        <v>18</v>
      </c>
      <c r="G12" t="s">
        <v>94</v>
      </c>
      <c r="H12" t="s">
        <v>95</v>
      </c>
      <c r="I12" t="s">
        <v>96</v>
      </c>
      <c r="J12" t="s">
        <v>31</v>
      </c>
      <c r="K12" t="s">
        <v>97</v>
      </c>
      <c r="L12" s="2">
        <v>46329</v>
      </c>
      <c r="M12" s="2"/>
      <c r="N12" t="str">
        <f>IF(ISBLANK(B12),"",IF(ISNUMBER(M12),"Closed",IF(AND(ISNUMBER(L12),L12&lt;Summary!$B$2),"Follow-up overdue","Open")))</f>
        <v>Follow-up overdue</v>
      </c>
      <c r="O12" s="4">
        <f>IF(ISBLANK(B12),"",IF(ISNUMBER(M12),M12-B12,Summary!$B$2-B12))</f>
        <v>15</v>
      </c>
    </row>
    <row r="13" spans="1:15" x14ac:dyDescent="0.25">
      <c r="A13" t="s">
        <v>98</v>
      </c>
      <c r="B13" s="2">
        <v>46321</v>
      </c>
      <c r="C13" s="3">
        <v>0.5</v>
      </c>
      <c r="D13" t="s">
        <v>49</v>
      </c>
      <c r="E13" t="s">
        <v>99</v>
      </c>
      <c r="F13" t="s">
        <v>18</v>
      </c>
      <c r="G13" t="s">
        <v>36</v>
      </c>
      <c r="H13" t="s">
        <v>100</v>
      </c>
      <c r="I13" t="s">
        <v>101</v>
      </c>
      <c r="J13" t="s">
        <v>78</v>
      </c>
      <c r="K13" t="s">
        <v>102</v>
      </c>
      <c r="L13" s="2">
        <v>46328</v>
      </c>
      <c r="M13" s="2">
        <v>46325</v>
      </c>
      <c r="N13" t="str">
        <f>IF(ISBLANK(B13),"",IF(ISNUMBER(M13),"Closed",IF(AND(ISNUMBER(L13),L13&lt;Summary!$B$2),"Follow-up overdue","Open")))</f>
        <v>Closed</v>
      </c>
      <c r="O13" s="4">
        <f>IF(ISBLANK(B13),"",IF(ISNUMBER(M13),M13-B13,Summary!$B$2-B13))</f>
        <v>4</v>
      </c>
    </row>
    <row r="14" spans="1:15" x14ac:dyDescent="0.25">
      <c r="A14" t="s">
        <v>103</v>
      </c>
      <c r="B14" s="2">
        <v>46324</v>
      </c>
      <c r="C14" s="3">
        <v>0.7256944444444444</v>
      </c>
      <c r="D14" t="s">
        <v>104</v>
      </c>
      <c r="E14" t="s">
        <v>35</v>
      </c>
      <c r="F14" t="s">
        <v>18</v>
      </c>
      <c r="G14" t="s">
        <v>105</v>
      </c>
      <c r="H14" t="s">
        <v>106</v>
      </c>
      <c r="I14" t="s">
        <v>107</v>
      </c>
      <c r="J14" t="s">
        <v>61</v>
      </c>
      <c r="K14" t="s">
        <v>108</v>
      </c>
      <c r="L14" s="2">
        <v>46338</v>
      </c>
      <c r="M14" s="2"/>
      <c r="N14" t="str">
        <f>IF(ISBLANK(B14),"",IF(ISNUMBER(M14),"Closed",IF(AND(ISNUMBER(L14),L14&lt;Summary!$B$2),"Follow-up overdue","Open")))</f>
        <v>Open</v>
      </c>
      <c r="O14" s="4">
        <f>IF(ISBLANK(B14),"",IF(ISNUMBER(M14),M14-B14,Summary!$B$2-B14))</f>
        <v>8</v>
      </c>
    </row>
    <row r="15" spans="1:15" x14ac:dyDescent="0.25">
      <c r="A15" t="s">
        <v>109</v>
      </c>
      <c r="B15" s="2">
        <v>46328</v>
      </c>
      <c r="C15" s="3">
        <v>0.3784722222222222</v>
      </c>
      <c r="D15" t="s">
        <v>110</v>
      </c>
      <c r="E15" t="s">
        <v>43</v>
      </c>
      <c r="F15" t="s">
        <v>27</v>
      </c>
      <c r="G15" t="s">
        <v>111</v>
      </c>
      <c r="H15" t="s">
        <v>112</v>
      </c>
      <c r="I15" t="s">
        <v>113</v>
      </c>
      <c r="J15" t="s">
        <v>69</v>
      </c>
      <c r="K15" t="s">
        <v>114</v>
      </c>
      <c r="L15" s="2">
        <v>46335</v>
      </c>
      <c r="M15" s="2"/>
      <c r="N15" t="str">
        <f>IF(ISBLANK(B15),"",IF(ISNUMBER(M15),"Closed",IF(AND(ISNUMBER(L15),L15&lt;Summary!$B$2),"Follow-up overdue","Open")))</f>
        <v>Open</v>
      </c>
      <c r="O15" s="4">
        <f>IF(ISBLANK(B15),"",IF(ISNUMBER(M15),M15-B15,Summary!$B$2-B15))</f>
        <v>4</v>
      </c>
    </row>
    <row r="16" spans="1:15" x14ac:dyDescent="0.25">
      <c r="A16" t="s">
        <v>115</v>
      </c>
      <c r="B16" s="2">
        <v>46330</v>
      </c>
      <c r="C16" s="3">
        <v>0.6111111111111112</v>
      </c>
      <c r="D16" t="s">
        <v>72</v>
      </c>
      <c r="E16" t="s">
        <v>73</v>
      </c>
      <c r="F16" t="s">
        <v>18</v>
      </c>
      <c r="G16" t="s">
        <v>116</v>
      </c>
      <c r="H16" t="s">
        <v>117</v>
      </c>
      <c r="I16" t="s">
        <v>118</v>
      </c>
      <c r="J16" t="s">
        <v>78</v>
      </c>
      <c r="K16" t="s">
        <v>119</v>
      </c>
      <c r="L16" s="2">
        <v>46332</v>
      </c>
      <c r="M16" s="2"/>
      <c r="N16" t="str">
        <f>IF(ISBLANK(B16),"",IF(ISNUMBER(M16),"Closed",IF(AND(ISNUMBER(L16),L16&lt;Summary!$B$2),"Follow-up overdue","Open")))</f>
        <v>Open</v>
      </c>
      <c r="O16" s="4">
        <f>IF(ISBLANK(B16),"",IF(ISNUMBER(M16),M16-B16,Summary!$B$2-B16))</f>
        <v>2</v>
      </c>
    </row>
    <row r="17" spans="1:15" x14ac:dyDescent="0.25">
      <c r="A17" t="s">
        <v>120</v>
      </c>
      <c r="B17" s="2">
        <v>46331</v>
      </c>
      <c r="C17" s="3">
        <v>0.4375</v>
      </c>
      <c r="D17" t="s">
        <v>121</v>
      </c>
      <c r="E17" t="s">
        <v>17</v>
      </c>
      <c r="F17" t="s">
        <v>27</v>
      </c>
      <c r="G17" t="s">
        <v>122</v>
      </c>
      <c r="H17" t="s">
        <v>123</v>
      </c>
      <c r="I17" t="s">
        <v>124</v>
      </c>
      <c r="J17" t="s">
        <v>31</v>
      </c>
      <c r="K17" t="s">
        <v>125</v>
      </c>
      <c r="L17" s="2">
        <v>46338</v>
      </c>
      <c r="M17" s="2"/>
      <c r="N17" t="str">
        <f>IF(ISBLANK(B17),"",IF(ISNUMBER(M17),"Closed",IF(AND(ISNUMBER(L17),L17&lt;Summary!$B$2),"Follow-up overdue","Open")))</f>
        <v>Open</v>
      </c>
      <c r="O17" s="4">
        <f>IF(ISBLANK(B17),"",IF(ISNUMBER(M17),M17-B17,Summary!$B$2-B17))</f>
        <v>1</v>
      </c>
    </row>
    <row r="18" spans="1:15" x14ac:dyDescent="0.25">
      <c r="B18" s="2"/>
      <c r="C18" s="3"/>
      <c r="L18" s="2"/>
      <c r="M18" s="2"/>
      <c r="N18" t="str">
        <f>IF(ISBLANK(B18),"",IF(ISNUMBER(M18),"Closed",IF(AND(ISNUMBER(L18),L18&lt;Summary!$B$2),"Follow-up overdue","Open")))</f>
        <v/>
      </c>
      <c r="O18" s="4" t="str">
        <f>IF(ISBLANK(B18),"",IF(ISNUMBER(M18),M18-B18,Summary!$B$2-B18))</f>
        <v/>
      </c>
    </row>
    <row r="19" spans="1:15" x14ac:dyDescent="0.25">
      <c r="B19" s="2"/>
      <c r="C19" s="3"/>
      <c r="L19" s="2"/>
      <c r="M19" s="2"/>
      <c r="N19" t="str">
        <f>IF(ISBLANK(B19),"",IF(ISNUMBER(M19),"Closed",IF(AND(ISNUMBER(L19),L19&lt;Summary!$B$2),"Follow-up overdue","Open")))</f>
        <v/>
      </c>
      <c r="O19" s="4" t="str">
        <f>IF(ISBLANK(B19),"",IF(ISNUMBER(M19),M19-B19,Summary!$B$2-B19))</f>
        <v/>
      </c>
    </row>
    <row r="20" spans="1:15" x14ac:dyDescent="0.25">
      <c r="B20" s="2"/>
      <c r="C20" s="3"/>
      <c r="L20" s="2"/>
      <c r="M20" s="2"/>
      <c r="N20" t="str">
        <f>IF(ISBLANK(B20),"",IF(ISNUMBER(M20),"Closed",IF(AND(ISNUMBER(L20),L20&lt;Summary!$B$2),"Follow-up overdue","Open")))</f>
        <v/>
      </c>
      <c r="O20" s="4" t="str">
        <f>IF(ISBLANK(B20),"",IF(ISNUMBER(M20),M20-B20,Summary!$B$2-B20))</f>
        <v/>
      </c>
    </row>
    <row r="21" spans="1:15" x14ac:dyDescent="0.25">
      <c r="B21" s="2"/>
      <c r="C21" s="3"/>
      <c r="L21" s="2"/>
      <c r="M21" s="2"/>
      <c r="N21" t="str">
        <f>IF(ISBLANK(B21),"",IF(ISNUMBER(M21),"Closed",IF(AND(ISNUMBER(L21),L21&lt;Summary!$B$2),"Follow-up overdue","Open")))</f>
        <v/>
      </c>
      <c r="O21" s="4" t="str">
        <f>IF(ISBLANK(B21),"",IF(ISNUMBER(M21),M21-B21,Summary!$B$2-B21))</f>
        <v/>
      </c>
    </row>
    <row r="22" spans="1:15" x14ac:dyDescent="0.25">
      <c r="B22" s="2"/>
      <c r="C22" s="3"/>
      <c r="L22" s="2"/>
      <c r="M22" s="2"/>
      <c r="N22" t="str">
        <f>IF(ISBLANK(B22),"",IF(ISNUMBER(M22),"Closed",IF(AND(ISNUMBER(L22),L22&lt;Summary!$B$2),"Follow-up overdue","Open")))</f>
        <v/>
      </c>
      <c r="O22" s="4" t="str">
        <f>IF(ISBLANK(B22),"",IF(ISNUMBER(M22),M22-B22,Summary!$B$2-B22))</f>
        <v/>
      </c>
    </row>
    <row r="23" spans="1:15" x14ac:dyDescent="0.25">
      <c r="B23" s="2"/>
      <c r="C23" s="3"/>
      <c r="L23" s="2"/>
      <c r="M23" s="2"/>
      <c r="N23" t="str">
        <f>IF(ISBLANK(B23),"",IF(ISNUMBER(M23),"Closed",IF(AND(ISNUMBER(L23),L23&lt;Summary!$B$2),"Follow-up overdue","Open")))</f>
        <v/>
      </c>
      <c r="O23" s="4" t="str">
        <f>IF(ISBLANK(B23),"",IF(ISNUMBER(M23),M23-B23,Summary!$B$2-B23))</f>
        <v/>
      </c>
    </row>
    <row r="24" spans="1:15" x14ac:dyDescent="0.25">
      <c r="B24" s="2"/>
      <c r="C24" s="3"/>
      <c r="L24" s="2"/>
      <c r="M24" s="2"/>
      <c r="N24" t="str">
        <f>IF(ISBLANK(B24),"",IF(ISNUMBER(M24),"Closed",IF(AND(ISNUMBER(L24),L24&lt;Summary!$B$2),"Follow-up overdue","Open")))</f>
        <v/>
      </c>
      <c r="O24" s="4" t="str">
        <f>IF(ISBLANK(B24),"",IF(ISNUMBER(M24),M24-B24,Summary!$B$2-B24))</f>
        <v/>
      </c>
    </row>
    <row r="25" spans="1:15" x14ac:dyDescent="0.25">
      <c r="B25" s="2"/>
      <c r="C25" s="3"/>
      <c r="L25" s="2"/>
      <c r="M25" s="2"/>
      <c r="N25" t="str">
        <f>IF(ISBLANK(B25),"",IF(ISNUMBER(M25),"Closed",IF(AND(ISNUMBER(L25),L25&lt;Summary!$B$2),"Follow-up overdue","Open")))</f>
        <v/>
      </c>
      <c r="O25" s="4" t="str">
        <f>IF(ISBLANK(B25),"",IF(ISNUMBER(M25),M25-B25,Summary!$B$2-B25))</f>
        <v/>
      </c>
    </row>
    <row r="26" spans="1:15" x14ac:dyDescent="0.25">
      <c r="B26" s="2"/>
      <c r="C26" s="3"/>
      <c r="L26" s="2"/>
      <c r="M26" s="2"/>
      <c r="N26" t="str">
        <f>IF(ISBLANK(B26),"",IF(ISNUMBER(M26),"Closed",IF(AND(ISNUMBER(L26),L26&lt;Summary!$B$2),"Follow-up overdue","Open")))</f>
        <v/>
      </c>
      <c r="O26" s="4" t="str">
        <f>IF(ISBLANK(B26),"",IF(ISNUMBER(M26),M26-B26,Summary!$B$2-B26))</f>
        <v/>
      </c>
    </row>
    <row r="27" spans="1:15" x14ac:dyDescent="0.25">
      <c r="B27" s="2"/>
      <c r="C27" s="3"/>
      <c r="L27" s="2"/>
      <c r="M27" s="2"/>
      <c r="N27" t="str">
        <f>IF(ISBLANK(B27),"",IF(ISNUMBER(M27),"Closed",IF(AND(ISNUMBER(L27),L27&lt;Summary!$B$2),"Follow-up overdue","Open")))</f>
        <v/>
      </c>
      <c r="O27" s="4" t="str">
        <f>IF(ISBLANK(B27),"",IF(ISNUMBER(M27),M27-B27,Summary!$B$2-B27))</f>
        <v/>
      </c>
    </row>
    <row r="28" spans="1:15" x14ac:dyDescent="0.25">
      <c r="B28" s="2"/>
      <c r="C28" s="3"/>
      <c r="L28" s="2"/>
      <c r="M28" s="2"/>
      <c r="N28" t="str">
        <f>IF(ISBLANK(B28),"",IF(ISNUMBER(M28),"Closed",IF(AND(ISNUMBER(L28),L28&lt;Summary!$B$2),"Follow-up overdue","Open")))</f>
        <v/>
      </c>
      <c r="O28" s="4" t="str">
        <f>IF(ISBLANK(B28),"",IF(ISNUMBER(M28),M28-B28,Summary!$B$2-B28))</f>
        <v/>
      </c>
    </row>
    <row r="29" spans="1:15" x14ac:dyDescent="0.25">
      <c r="B29" s="2"/>
      <c r="C29" s="3"/>
      <c r="L29" s="2"/>
      <c r="M29" s="2"/>
      <c r="N29" t="str">
        <f>IF(ISBLANK(B29),"",IF(ISNUMBER(M29),"Closed",IF(AND(ISNUMBER(L29),L29&lt;Summary!$B$2),"Follow-up overdue","Open")))</f>
        <v/>
      </c>
      <c r="O29" s="4" t="str">
        <f>IF(ISBLANK(B29),"",IF(ISNUMBER(M29),M29-B29,Summary!$B$2-B29))</f>
        <v/>
      </c>
    </row>
    <row r="30" spans="1:15" x14ac:dyDescent="0.25">
      <c r="B30" s="2"/>
      <c r="C30" s="3"/>
      <c r="L30" s="2"/>
      <c r="M30" s="2"/>
      <c r="N30" t="str">
        <f>IF(ISBLANK(B30),"",IF(ISNUMBER(M30),"Closed",IF(AND(ISNUMBER(L30),L30&lt;Summary!$B$2),"Follow-up overdue","Open")))</f>
        <v/>
      </c>
      <c r="O30" s="4" t="str">
        <f>IF(ISBLANK(B30),"",IF(ISNUMBER(M30),M30-B30,Summary!$B$2-B30))</f>
        <v/>
      </c>
    </row>
    <row r="31" spans="1:15" x14ac:dyDescent="0.25">
      <c r="B31" s="2"/>
      <c r="C31" s="3"/>
      <c r="L31" s="2"/>
      <c r="M31" s="2"/>
      <c r="N31" t="str">
        <f>IF(ISBLANK(B31),"",IF(ISNUMBER(M31),"Closed",IF(AND(ISNUMBER(L31),L31&lt;Summary!$B$2),"Follow-up overdue","Open")))</f>
        <v/>
      </c>
      <c r="O31" s="4" t="str">
        <f>IF(ISBLANK(B31),"",IF(ISNUMBER(M31),M31-B31,Summary!$B$2-B31))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</cols>
  <sheetData>
    <row r="1" spans="1:2" s="1" customFormat="1" x14ac:dyDescent="0.25">
      <c r="A1" s="1" t="s">
        <v>126</v>
      </c>
      <c r="B1" s="1" t="s">
        <v>127</v>
      </c>
    </row>
    <row r="2" spans="1:2" x14ac:dyDescent="0.25">
      <c r="A2" t="s">
        <v>128</v>
      </c>
      <c r="B2" s="2">
        <f>DATE(2026,11,6)</f>
        <v>46332</v>
      </c>
    </row>
    <row r="3" spans="1:2" x14ac:dyDescent="0.25">
      <c r="A3" t="s">
        <v>129</v>
      </c>
      <c r="B3" s="4">
        <f>COUNTA('Incident Log'!$B$2:$B$31)</f>
        <v>16</v>
      </c>
    </row>
    <row r="4" spans="1:2" x14ac:dyDescent="0.25">
      <c r="A4" t="s">
        <v>130</v>
      </c>
      <c r="B4" s="4">
        <f>COUNTIF('Incident Log'!$N$2:$N$31,"Open")</f>
        <v>5</v>
      </c>
    </row>
    <row r="5" spans="1:2" x14ac:dyDescent="0.25">
      <c r="A5" t="s">
        <v>131</v>
      </c>
      <c r="B5" s="4">
        <f>COUNTIF('Incident Log'!$N$2:$N$31,"Follow-up overdue")</f>
        <v>2</v>
      </c>
    </row>
    <row r="6" spans="1:2" x14ac:dyDescent="0.25">
      <c r="A6" t="s">
        <v>132</v>
      </c>
      <c r="B6" s="4">
        <f>COUNTIF('Incident Log'!$N$2:$N$31,"Closed")</f>
        <v>9</v>
      </c>
    </row>
    <row r="7" spans="1:2" x14ac:dyDescent="0.25">
      <c r="A7" t="s">
        <v>133</v>
      </c>
      <c r="B7" s="4">
        <f>IFERROR(ROUND(AVERAGEIFS('Incident Log'!$O$2:$O$31,'Incident Log'!$N$2:$N$31,"Closed"),1),0)</f>
        <v>7.1</v>
      </c>
    </row>
    <row r="8" spans="1:2" x14ac:dyDescent="0.25">
      <c r="A8" t="s">
        <v>134</v>
      </c>
      <c r="B8" s="4">
        <f>COUNTIFS('Incident Log'!$F$2:$F$31,"High",'Incident Log'!$N$2:$N$31,"&lt;&gt;Closed",'Incident Log'!$B$2:$B$31,"&lt;&gt;")</f>
        <v>2</v>
      </c>
    </row>
    <row r="9" spans="1:2" x14ac:dyDescent="0.25">
      <c r="A9" t="s">
        <v>135</v>
      </c>
      <c r="B9" s="4"/>
    </row>
    <row r="10" spans="1:2" x14ac:dyDescent="0.25">
      <c r="A10" t="s">
        <v>74</v>
      </c>
      <c r="B10" s="4">
        <f>COUNTIF('Incident Log'!$F$2:$F$31,A10)</f>
        <v>2</v>
      </c>
    </row>
    <row r="11" spans="1:2" x14ac:dyDescent="0.25">
      <c r="A11" t="s">
        <v>18</v>
      </c>
      <c r="B11" s="4">
        <f>COUNTIF('Incident Log'!$F$2:$F$31,A11)</f>
        <v>8</v>
      </c>
    </row>
    <row r="12" spans="1:2" x14ac:dyDescent="0.25">
      <c r="A12" t="s">
        <v>27</v>
      </c>
      <c r="B12" s="4">
        <f>COUNTIF('Incident Log'!$F$2:$F$31,A12)</f>
        <v>6</v>
      </c>
    </row>
    <row r="13" spans="1:2" x14ac:dyDescent="0.25">
      <c r="A13" t="s">
        <v>136</v>
      </c>
      <c r="B13" s="4"/>
    </row>
    <row r="14" spans="1:2" x14ac:dyDescent="0.25">
      <c r="A14" t="s">
        <v>17</v>
      </c>
      <c r="B14" s="4">
        <f>COUNTIF('Incident Log'!$E$2:$E$31,A14)</f>
        <v>3</v>
      </c>
    </row>
    <row r="15" spans="1:2" x14ac:dyDescent="0.25">
      <c r="A15" t="s">
        <v>26</v>
      </c>
      <c r="B15" s="4">
        <f>COUNTIF('Incident Log'!$E$2:$E$31,A15)</f>
        <v>2</v>
      </c>
    </row>
    <row r="16" spans="1:2" x14ac:dyDescent="0.25">
      <c r="A16" t="s">
        <v>50</v>
      </c>
      <c r="B16" s="4">
        <f>COUNTIF('Incident Log'!$E$2:$E$31,A16)</f>
        <v>1</v>
      </c>
    </row>
    <row r="17" spans="1:2" x14ac:dyDescent="0.25">
      <c r="A17" t="s">
        <v>43</v>
      </c>
      <c r="B17" s="4">
        <f>COUNTIF('Incident Log'!$E$2:$E$31,A17)</f>
        <v>2</v>
      </c>
    </row>
    <row r="18" spans="1:2" x14ac:dyDescent="0.25">
      <c r="A18" t="s">
        <v>65</v>
      </c>
      <c r="B18" s="4">
        <f>COUNTIF('Incident Log'!$E$2:$E$31,A18)</f>
        <v>1</v>
      </c>
    </row>
    <row r="19" spans="1:2" x14ac:dyDescent="0.25">
      <c r="A19" t="s">
        <v>35</v>
      </c>
      <c r="B19" s="4">
        <f>COUNTIF('Incident Log'!$E$2:$E$31,A19)</f>
        <v>2</v>
      </c>
    </row>
    <row r="20" spans="1:2" x14ac:dyDescent="0.25">
      <c r="A20" t="s">
        <v>88</v>
      </c>
      <c r="B20" s="4">
        <f>COUNTIF('Incident Log'!$E$2:$E$31,A20)</f>
        <v>1</v>
      </c>
    </row>
    <row r="21" spans="1:2" x14ac:dyDescent="0.25">
      <c r="A21" t="s">
        <v>73</v>
      </c>
      <c r="B21" s="4">
        <f>COUNTIF('Incident Log'!$E$2:$E$31,A21)</f>
        <v>2</v>
      </c>
    </row>
    <row r="22" spans="1:2" x14ac:dyDescent="0.25">
      <c r="A22" t="s">
        <v>99</v>
      </c>
      <c r="B22" s="4">
        <f>COUNTIF('Incident Log'!$E$2:$E$31,A22)</f>
        <v>1</v>
      </c>
    </row>
    <row r="23" spans="1:2" x14ac:dyDescent="0.25">
      <c r="A23" t="s">
        <v>57</v>
      </c>
      <c r="B23" s="4">
        <f>COUNTIF('Incident Log'!$E$2:$E$31,A23)</f>
        <v>1</v>
      </c>
    </row>
    <row r="24" spans="1:2" x14ac:dyDescent="0.25">
      <c r="A24" t="s">
        <v>137</v>
      </c>
      <c r="B24" s="4"/>
    </row>
    <row r="25" spans="1:2" x14ac:dyDescent="0.25">
      <c r="A25" s="5">
        <f>DATE(2026,9,1)</f>
        <v>46266</v>
      </c>
      <c r="B25" s="4">
        <f>COUNTIFS('Incident Log'!$B$2:$B$31,"&gt;="&amp;A25,'Incident Log'!$B$2:$B$31,"&lt;"&amp;(EOMONTH(A25,0)+1))</f>
        <v>5</v>
      </c>
    </row>
    <row r="26" spans="1:2" x14ac:dyDescent="0.25">
      <c r="A26" s="5">
        <f>DATE(2026,10,1)</f>
        <v>46296</v>
      </c>
      <c r="B26" s="4">
        <f>COUNTIFS('Incident Log'!$B$2:$B$31,"&gt;="&amp;A26,'Incident Log'!$B$2:$B$31,"&lt;"&amp;(EOMONTH(A26,0)+1))</f>
        <v>8</v>
      </c>
    </row>
    <row r="27" spans="1:2" x14ac:dyDescent="0.25">
      <c r="A27" s="5">
        <f>DATE(2026,11,1)</f>
        <v>46327</v>
      </c>
      <c r="B27" s="4">
        <f>COUNTIFS('Incident Log'!$B$2:$B$31,"&gt;="&amp;A27,'Incident Log'!$B$2:$B$31,"&lt;"&amp;(EOMONTH(A27,0)+1))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Incident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Incident Log</dc:title>
  <dc:subject/>
  <dc:description/>
  <cp:keywords/>
  <cp:category/>
  <cp:lastModifiedBy>Unknown</cp:lastModifiedBy>
  <dcterms:created xsi:type="dcterms:W3CDTF">2026-10-18T23:17:32Z</dcterms:created>
  <dcterms:modified xsi:type="dcterms:W3CDTF">2026-10-18T23:17:32Z</dcterms:modified>
</cp:coreProperties>
</file>