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s" state="visible" r:id="rId4"/>
    <sheet sheetId="2" name="Contacts" state="visible" r:id="rId5"/>
    <sheet sheetId="3" name="Offer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<sst xmlns="http://schemas.openxmlformats.org/spreadsheetml/2006/main" count="237" uniqueCount="164">
  <si>
    <t>Applications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</si>
  <si>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</si>
  <si>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Deadlines, applications, contacts and offers for recruiting season.</t>
  </si>
  <si>
    <t>Free template</t>
  </si>
  <si>
    <t>Company</t>
  </si>
  <si>
    <t>Role</t>
  </si>
  <si>
    <t>Season</t>
  </si>
  <si>
    <t>Location</t>
  </si>
  <si>
    <t>Work style</t>
  </si>
  <si>
    <t>Pay per hour</t>
  </si>
  <si>
    <t>Deadline</t>
  </si>
  <si>
    <t>Status</t>
  </si>
  <si>
    <t>Applied</t>
  </si>
  <si>
    <t>Resume version</t>
  </si>
  <si>
    <t>Cover letter</t>
  </si>
  <si>
    <t>Transcript</t>
  </si>
  <si>
    <t>Referral</t>
  </si>
  <si>
    <t>Days to deadline</t>
  </si>
  <si>
    <t>Follow up on</t>
  </si>
  <si>
    <t>Next action</t>
  </si>
  <si>
    <t>Notes</t>
  </si>
  <si>
    <t>Kestrel Analytics</t>
  </si>
  <si>
    <t>Data Science Intern</t>
  </si>
  <si>
    <t>Summer 2027</t>
  </si>
  <si>
    <t>Chicago, IL</t>
  </si>
  <si>
    <t>Hybrid</t>
  </si>
  <si>
    <t>Interview</t>
  </si>
  <si>
    <t>Resume v3 (data)</t>
  </si>
  <si>
    <t>Jordan Lee</t>
  </si>
  <si>
    <t>Final round Oct 23</t>
  </si>
  <si>
    <t>Northwind Logistics</t>
  </si>
  <si>
    <t>Supply Chain Intern</t>
  </si>
  <si>
    <t>Columbus, OH</t>
  </si>
  <si>
    <t>On-site</t>
  </si>
  <si>
    <t>Rejected</t>
  </si>
  <si>
    <t>Resume v2 (general)</t>
  </si>
  <si>
    <t>Form email Oct 9</t>
  </si>
  <si>
    <t>Brightline Health</t>
  </si>
  <si>
    <t>Product Management Intern</t>
  </si>
  <si>
    <t>Boston, MA</t>
  </si>
  <si>
    <t>Assessment</t>
  </si>
  <si>
    <t>Online test due Oct 21</t>
  </si>
  <si>
    <t>Summit Outdoor Gear</t>
  </si>
  <si>
    <t>Marketing Intern</t>
  </si>
  <si>
    <t>Denver, CO</t>
  </si>
  <si>
    <t>Chris Patel</t>
  </si>
  <si>
    <t>Met at fall career fair</t>
  </si>
  <si>
    <t>Lumen Software</t>
  </si>
  <si>
    <t>Software Engineering Intern</t>
  </si>
  <si>
    <t>Remote</t>
  </si>
  <si>
    <t>Resume v4 (software)</t>
  </si>
  <si>
    <t>Harbor Credit Union</t>
  </si>
  <si>
    <t>Finance Intern</t>
  </si>
  <si>
    <t>Portland, ME</t>
  </si>
  <si>
    <t>Researching</t>
  </si>
  <si>
    <t>Ask career center to review cover letter</t>
  </si>
  <si>
    <t>Cedar &amp; Pine Architects</t>
  </si>
  <si>
    <t>Design Intern</t>
  </si>
  <si>
    <t>Seattle, WA</t>
  </si>
  <si>
    <t>Prof. Alvarez</t>
  </si>
  <si>
    <t>Portfolio needed</t>
  </si>
  <si>
    <t>Bluebird Media</t>
  </si>
  <si>
    <t>Social Media Intern</t>
  </si>
  <si>
    <t>Spring 2027</t>
  </si>
  <si>
    <t>Missed it, check for spring round</t>
  </si>
  <si>
    <t>Granite State Bank</t>
  </si>
  <si>
    <t>Audit Intern</t>
  </si>
  <si>
    <t>Manchester, NH</t>
  </si>
  <si>
    <t>Offer</t>
  </si>
  <si>
    <t>Ruth Gomez</t>
  </si>
  <si>
    <t>Answer by Nov 1</t>
  </si>
  <si>
    <t>Riverside Children's Museum</t>
  </si>
  <si>
    <t>Education Programs Intern</t>
  </si>
  <si>
    <t>Albany, NY</t>
  </si>
  <si>
    <t>Atlas Robotics</t>
  </si>
  <si>
    <t>Mechanical Engineering Co-op</t>
  </si>
  <si>
    <t>Pittsburgh, PA</t>
  </si>
  <si>
    <t>Offer came Oct 15</t>
  </si>
  <si>
    <t>Meridian Consulting</t>
  </si>
  <si>
    <t>Business Analyst Intern</t>
  </si>
  <si>
    <t>New York, NY</t>
  </si>
  <si>
    <t>Case interview prep</t>
  </si>
  <si>
    <t>Greenleaf Foods</t>
  </si>
  <si>
    <t>Sustainability Intern</t>
  </si>
  <si>
    <t>Minneapolis, MN</t>
  </si>
  <si>
    <t>Withdrawn</t>
  </si>
  <si>
    <t>Unpaid weeks, passed</t>
  </si>
  <si>
    <t>Orbit Games</t>
  </si>
  <si>
    <t>QA Testing Intern</t>
  </si>
  <si>
    <t>Austin, TX</t>
  </si>
  <si>
    <t>Sam Okafor</t>
  </si>
  <si>
    <t>Referral offered at info session</t>
  </si>
  <si>
    <t>Contacts</t>
  </si>
  <si>
    <t>Type in the cream cells. Shaded cells are formulas and fill in on their own.</t>
  </si>
  <si>
    <t>Name</t>
  </si>
  <si>
    <t>Title</t>
  </si>
  <si>
    <t>Where you met</t>
  </si>
  <si>
    <t>Email</t>
  </si>
  <si>
    <t>Met on</t>
  </si>
  <si>
    <t>Thank-you sent</t>
  </si>
  <si>
    <t>Last contact</t>
  </si>
  <si>
    <t>Check in by</t>
  </si>
  <si>
    <t>Next step</t>
  </si>
  <si>
    <t>Recruiter</t>
  </si>
  <si>
    <t>Career fair</t>
  </si>
  <si>
    <t>jordan.lee@email.com</t>
  </si>
  <si>
    <t>Asked about final round timing</t>
  </si>
  <si>
    <t>Brand Manager</t>
  </si>
  <si>
    <t>Alumni</t>
  </si>
  <si>
    <t>chris.patel@email.com</t>
  </si>
  <si>
    <t>Referred me</t>
  </si>
  <si>
    <t>HR Generalist</t>
  </si>
  <si>
    <t>Family friend</t>
  </si>
  <si>
    <t>ruth.gomez@email.com</t>
  </si>
  <si>
    <t>Thank her once I decide</t>
  </si>
  <si>
    <t>QA Lead</t>
  </si>
  <si>
    <t>Info session</t>
  </si>
  <si>
    <t>sam.okafor@email.com</t>
  </si>
  <si>
    <t>Offered a referral</t>
  </si>
  <si>
    <t>School of Design</t>
  </si>
  <si>
    <t>Professor</t>
  </si>
  <si>
    <t>Class</t>
  </si>
  <si>
    <t>alvarez@school.edu</t>
  </si>
  <si>
    <t>Will write a reference</t>
  </si>
  <si>
    <t>Mia Chen</t>
  </si>
  <si>
    <t>Analyst</t>
  </si>
  <si>
    <t>mia.chen@email.com</t>
  </si>
  <si>
    <t>Business card in folder</t>
  </si>
  <si>
    <t>Dev Sharma</t>
  </si>
  <si>
    <t>Engineer</t>
  </si>
  <si>
    <t>LinkedIn</t>
  </si>
  <si>
    <t>dev.sharma@email.com</t>
  </si>
  <si>
    <t>Coffee chat went well</t>
  </si>
  <si>
    <t>Offers</t>
  </si>
  <si>
    <t>Hours per week</t>
  </si>
  <si>
    <t>Weeks</t>
  </si>
  <si>
    <t>Total pay</t>
  </si>
  <si>
    <t>Housing or stipend</t>
  </si>
  <si>
    <t>Travel or relocation</t>
  </si>
  <si>
    <t>Total value</t>
  </si>
  <si>
    <t>Respond by</t>
  </si>
  <si>
    <t>Days left</t>
  </si>
  <si>
    <t>Return offer possible</t>
  </si>
  <si>
    <t>Co-op counts for credit</t>
  </si>
  <si>
    <t>Summary</t>
  </si>
  <si>
    <t>Item</t>
  </si>
  <si>
    <t>Value</t>
  </si>
  <si>
    <t>Today</t>
  </si>
  <si>
    <t>Follow up after (days)</t>
  </si>
  <si>
    <t>Warn me about deadlines within (days)</t>
  </si>
  <si>
    <t>Check in with contacts every (days)</t>
  </si>
  <si>
    <t>Internships on your list</t>
  </si>
  <si>
    <t>Applications sent</t>
  </si>
  <si>
    <t>Still waiting to hear</t>
  </si>
  <si>
    <t>Interviewing now</t>
  </si>
  <si>
    <t>Offers (open or accepted)</t>
  </si>
  <si>
    <t>Heard back rate</t>
  </si>
  <si>
    <t>Deadlines coming up (apply now)</t>
  </si>
  <si>
    <t>Deadlines missed</t>
  </si>
  <si>
    <t>Follow-ups due</t>
  </si>
  <si>
    <t>Offers to decide on</t>
  </si>
  <si>
    <t>Thank-you notes to send</t>
  </si>
  <si>
    <t>Contacts to reach out to</t>
  </si>
  <si>
    <t>Next offer reply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</si>
</sst>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mmm d, yyyy"/>
    <numFmt numFmtId="166" formatCode="#,##0.##"/>
    <numFmt numFmtId="167" formatCode="0.0%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166" fontId="5" fillId="5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6" fontId="5" fillId="4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R7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26" customWidth="1"/>
    <col min="4" max="4" width="12" customWidth="1"/>
    <col min="5" max="5" width="14" customWidth="1"/>
    <col min="6" max="7" width="10" customWidth="1"/>
    <col min="8" max="10" width="12" customWidth="1"/>
    <col min="11" max="11" width="18" customWidth="1"/>
    <col min="12" max="12" width="8" customWidth="1"/>
    <col min="14" max="14" width="13" customWidth="1"/>
    <col min="16" max="16" width="12" customWidth="1"/>
    <col min="17" max="17" width="15" customWidth="1"/>
    <col min="18" max="18" width="28" customWidth="1"/>
  </cols>
  <sheetData>
    <row r="1" ht="34" customHeight="1" spans="2:18" x14ac:dyDescent="0.25">
      <c r="B1" s="1" t="s">
        <v>0</v>
      </c>
      <c r="P1" s="2" t="s">
        <v>1</v>
      </c>
      <c r="Q1" s="2"/>
      <c r="R1" s="2"/>
    </row>
    <row r="2" ht="28" customHeight="1" spans="2:18" x14ac:dyDescent="0.25"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3</v>
      </c>
      <c r="Q2" s="4"/>
      <c r="R2" s="4"/>
    </row>
    <row r="3" ht="4" customHeight="1" spans="2:18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10" customHeight="1" x14ac:dyDescent="0.25"/>
    <row r="5" ht="30" customHeight="1" spans="2:18" x14ac:dyDescent="0.25"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 t="s">
        <v>10</v>
      </c>
      <c r="I5" s="6" t="s">
        <v>11</v>
      </c>
      <c r="J5" s="9" t="s">
        <v>12</v>
      </c>
      <c r="K5" s="6" t="s">
        <v>13</v>
      </c>
      <c r="L5" s="10" t="s">
        <v>14</v>
      </c>
      <c r="M5" s="10" t="s">
        <v>15</v>
      </c>
      <c r="N5" s="6" t="s">
        <v>16</v>
      </c>
      <c r="O5" s="8" t="s">
        <v>17</v>
      </c>
      <c r="P5" s="8" t="s">
        <v>18</v>
      </c>
      <c r="Q5" s="6" t="s">
        <v>19</v>
      </c>
      <c r="R5" s="6" t="s">
        <v>20</v>
      </c>
    </row>
    <row r="6" ht="17" customHeight="1" spans="2:18" x14ac:dyDescent="0.25">
      <c r="B6" s="11" t="s">
        <v>21</v>
      </c>
      <c r="C6" s="11" t="s">
        <v>22</v>
      </c>
      <c r="D6" s="11" t="s">
        <v>23</v>
      </c>
      <c r="E6" s="11" t="s">
        <v>24</v>
      </c>
      <c r="F6" s="11" t="s">
        <v>25</v>
      </c>
      <c r="G6" s="12">
        <v>34</v>
      </c>
      <c r="H6" s="13">
        <v>46295</v>
      </c>
      <c r="I6" s="11" t="s">
        <v>26</v>
      </c>
      <c r="J6" s="13">
        <v>46277</v>
      </c>
      <c r="K6" s="11" t="s">
        <v>27</v>
      </c>
      <c r="L6" s="14" t="b">
        <v>1</v>
      </c>
      <c r="M6" s="14" t="b">
        <v>0</v>
      </c>
      <c r="N6" s="11" t="s">
        <v>28</v>
      </c>
      <c r="O6" s="15" t="str">
        <f>IF(OR(ISBLANK(B6),NOT(ISNUMBER(H6)),I6&lt;&gt;"Researching"),"",H6-Summary!$C$6)</f>
        <v/>
      </c>
      <c r="P6" s="16">
        <f>IF(ISBLANK(B6),"",IF(AND(OR(I6="Applied",I6="Assessment",I6="Interview"),ISNUMBER(J6)),J6+Summary!$C$7,""))</f>
        <v>46287</v>
      </c>
      <c r="Q6" s="17" t="str">
        <f>IF(ISBLANK(B6),"",IF(I6="Researching",IF(NOT(ISNUMBER(H6)),"Apply soon",IF(H6&lt;Summary!$C$6,"Deadline passed",IF(H6-Summary!$C$6&lt;=Summary!$C$8,"Due soon","Not due yet"))),IF(I6="Offer","Decide on offer",IF(OR(I6="Applied",I6="Assessment",I6="Interview"),IF(ISNUMBER(P6),IF(P6&lt;=Summary!$C$6,"Follow up now","Waiting"),"Waiting"),"Closed"))))</f>
        <v>Follow up now</v>
      </c>
      <c r="R6" s="11" t="s">
        <v>29</v>
      </c>
    </row>
    <row r="7" ht="17" customHeight="1" spans="2:18" x14ac:dyDescent="0.25">
      <c r="B7" s="11" t="s">
        <v>30</v>
      </c>
      <c r="C7" s="11" t="s">
        <v>31</v>
      </c>
      <c r="D7" s="11" t="s">
        <v>23</v>
      </c>
      <c r="E7" s="11" t="s">
        <v>32</v>
      </c>
      <c r="F7" s="11" t="s">
        <v>33</v>
      </c>
      <c r="G7" s="12">
        <v>24</v>
      </c>
      <c r="H7" s="13">
        <v>46296</v>
      </c>
      <c r="I7" s="11" t="s">
        <v>34</v>
      </c>
      <c r="J7" s="13">
        <v>46280</v>
      </c>
      <c r="K7" s="11" t="s">
        <v>35</v>
      </c>
      <c r="L7" s="14" t="b">
        <v>0</v>
      </c>
      <c r="M7" s="14" t="b">
        <v>0</v>
      </c>
      <c r="N7" s="11"/>
      <c r="O7" s="15" t="str">
        <f>IF(OR(ISBLANK(B7),NOT(ISNUMBER(H7)),I7&lt;&gt;"Researching"),"",H7-Summary!$C$6)</f>
        <v/>
      </c>
      <c r="P7" s="16" t="str">
        <f>IF(ISBLANK(B7),"",IF(AND(OR(I7="Applied",I7="Assessment",I7="Interview"),ISNUMBER(J7)),J7+Summary!$C$7,""))</f>
        <v/>
      </c>
      <c r="Q7" s="17" t="str">
        <f>IF(ISBLANK(B7),"",IF(I7="Researching",IF(NOT(ISNUMBER(H7)),"Apply soon",IF(H7&lt;Summary!$C$6,"Deadline passed",IF(H7-Summary!$C$6&lt;=Summary!$C$8,"Due soon","Not due yet"))),IF(I7="Offer","Decide on offer",IF(OR(I7="Applied",I7="Assessment",I7="Interview"),IF(ISNUMBER(P7),IF(P7&lt;=Summary!$C$6,"Follow up now","Waiting"),"Waiting"),"Closed"))))</f>
        <v>Closed</v>
      </c>
      <c r="R7" s="11" t="s">
        <v>36</v>
      </c>
    </row>
    <row r="8" ht="17" customHeight="1" spans="2:18" x14ac:dyDescent="0.25">
      <c r="B8" s="11" t="s">
        <v>37</v>
      </c>
      <c r="C8" s="11" t="s">
        <v>38</v>
      </c>
      <c r="D8" s="11" t="s">
        <v>23</v>
      </c>
      <c r="E8" s="11" t="s">
        <v>39</v>
      </c>
      <c r="F8" s="11" t="s">
        <v>25</v>
      </c>
      <c r="G8" s="12">
        <v>38</v>
      </c>
      <c r="H8" s="13">
        <v>46310</v>
      </c>
      <c r="I8" s="11" t="s">
        <v>40</v>
      </c>
      <c r="J8" s="13">
        <v>46305</v>
      </c>
      <c r="K8" s="11" t="s">
        <v>27</v>
      </c>
      <c r="L8" s="14" t="b">
        <v>1</v>
      </c>
      <c r="M8" s="14" t="b">
        <v>1</v>
      </c>
      <c r="N8" s="11"/>
      <c r="O8" s="15" t="str">
        <f>IF(OR(ISBLANK(B8),NOT(ISNUMBER(H8)),I8&lt;&gt;"Researching"),"",H8-Summary!$C$6)</f>
        <v/>
      </c>
      <c r="P8" s="16">
        <f>IF(ISBLANK(B8),"",IF(AND(OR(I8="Applied",I8="Assessment",I8="Interview"),ISNUMBER(J8)),J8+Summary!$C$7,""))</f>
        <v>46315</v>
      </c>
      <c r="Q8" s="17" t="str">
        <f>IF(ISBLANK(B8),"",IF(I8="Researching",IF(NOT(ISNUMBER(H8)),"Apply soon",IF(H8&lt;Summary!$C$6,"Deadline passed",IF(H8-Summary!$C$6&lt;=Summary!$C$8,"Due soon","Not due yet"))),IF(I8="Offer","Decide on offer",IF(OR(I8="Applied",I8="Assessment",I8="Interview"),IF(ISNUMBER(P8),IF(P8&lt;=Summary!$C$6,"Follow up now","Waiting"),"Waiting"),"Closed"))))</f>
        <v>Waiting</v>
      </c>
      <c r="R8" s="11" t="s">
        <v>41</v>
      </c>
    </row>
    <row r="9" ht="17" customHeight="1" spans="2:18" x14ac:dyDescent="0.25">
      <c r="B9" s="11" t="s">
        <v>42</v>
      </c>
      <c r="C9" s="11" t="s">
        <v>43</v>
      </c>
      <c r="D9" s="11" t="s">
        <v>23</v>
      </c>
      <c r="E9" s="11" t="s">
        <v>44</v>
      </c>
      <c r="F9" s="11" t="s">
        <v>33</v>
      </c>
      <c r="G9" s="12">
        <v>21</v>
      </c>
      <c r="H9" s="13">
        <v>46315</v>
      </c>
      <c r="I9" s="11" t="s">
        <v>12</v>
      </c>
      <c r="J9" s="13">
        <v>46307</v>
      </c>
      <c r="K9" s="11" t="s">
        <v>35</v>
      </c>
      <c r="L9" s="14" t="b">
        <v>1</v>
      </c>
      <c r="M9" s="14" t="b">
        <v>0</v>
      </c>
      <c r="N9" s="11" t="s">
        <v>45</v>
      </c>
      <c r="O9" s="15" t="str">
        <f>IF(OR(ISBLANK(B9),NOT(ISNUMBER(H9)),I9&lt;&gt;"Researching"),"",H9-Summary!$C$6)</f>
        <v/>
      </c>
      <c r="P9" s="16">
        <f>IF(ISBLANK(B9),"",IF(AND(OR(I9="Applied",I9="Assessment",I9="Interview"),ISNUMBER(J9)),J9+Summary!$C$7,""))</f>
        <v>46317</v>
      </c>
      <c r="Q9" s="17" t="str">
        <f>IF(ISBLANK(B9),"",IF(I9="Researching",IF(NOT(ISNUMBER(H9)),"Apply soon",IF(H9&lt;Summary!$C$6,"Deadline passed",IF(H9-Summary!$C$6&lt;=Summary!$C$8,"Due soon","Not due yet"))),IF(I9="Offer","Decide on offer",IF(OR(I9="Applied",I9="Assessment",I9="Interview"),IF(ISNUMBER(P9),IF(P9&lt;=Summary!$C$6,"Follow up now","Waiting"),"Waiting"),"Closed"))))</f>
        <v>Waiting</v>
      </c>
      <c r="R9" s="11" t="s">
        <v>46</v>
      </c>
    </row>
    <row r="10" ht="17" customHeight="1" spans="2:18" x14ac:dyDescent="0.25">
      <c r="B10" s="11" t="s">
        <v>47</v>
      </c>
      <c r="C10" s="11" t="s">
        <v>48</v>
      </c>
      <c r="D10" s="11" t="s">
        <v>23</v>
      </c>
      <c r="E10" s="11" t="s">
        <v>49</v>
      </c>
      <c r="F10" s="11" t="s">
        <v>49</v>
      </c>
      <c r="G10" s="12">
        <v>45</v>
      </c>
      <c r="H10" s="13">
        <v>46326</v>
      </c>
      <c r="I10" s="11" t="s">
        <v>12</v>
      </c>
      <c r="J10" s="13">
        <v>46309</v>
      </c>
      <c r="K10" s="11" t="s">
        <v>50</v>
      </c>
      <c r="L10" s="14" t="b">
        <v>0</v>
      </c>
      <c r="M10" s="14" t="b">
        <v>1</v>
      </c>
      <c r="N10" s="11"/>
      <c r="O10" s="15" t="str">
        <f>IF(OR(ISBLANK(B10),NOT(ISNUMBER(H10)),I10&lt;&gt;"Researching"),"",H10-Summary!$C$6)</f>
        <v/>
      </c>
      <c r="P10" s="16">
        <f>IF(ISBLANK(B10),"",IF(AND(OR(I10="Applied",I10="Assessment",I10="Interview"),ISNUMBER(J10)),J10+Summary!$C$7,""))</f>
        <v>46319</v>
      </c>
      <c r="Q10" s="17" t="str">
        <f>IF(ISBLANK(B10),"",IF(I10="Researching",IF(NOT(ISNUMBER(H10)),"Apply soon",IF(H10&lt;Summary!$C$6,"Deadline passed",IF(H10-Summary!$C$6&lt;=Summary!$C$8,"Due soon","Not due yet"))),IF(I10="Offer","Decide on offer",IF(OR(I10="Applied",I10="Assessment",I10="Interview"),IF(ISNUMBER(P10),IF(P10&lt;=Summary!$C$6,"Follow up now","Waiting"),"Waiting"),"Closed"))))</f>
        <v>Waiting</v>
      </c>
      <c r="R10" s="11"/>
    </row>
    <row r="11" ht="17" customHeight="1" spans="2:18" x14ac:dyDescent="0.25">
      <c r="B11" s="11" t="s">
        <v>51</v>
      </c>
      <c r="C11" s="11" t="s">
        <v>52</v>
      </c>
      <c r="D11" s="11" t="s">
        <v>23</v>
      </c>
      <c r="E11" s="11" t="s">
        <v>53</v>
      </c>
      <c r="F11" s="11" t="s">
        <v>33</v>
      </c>
      <c r="G11" s="12">
        <v>22</v>
      </c>
      <c r="H11" s="13">
        <v>46327</v>
      </c>
      <c r="I11" s="11" t="s">
        <v>54</v>
      </c>
      <c r="J11" s="13"/>
      <c r="K11" s="11"/>
      <c r="L11" s="14" t="b">
        <v>0</v>
      </c>
      <c r="M11" s="14" t="b">
        <v>0</v>
      </c>
      <c r="N11" s="11"/>
      <c r="O11" s="15">
        <f>IF(OR(ISBLANK(B11),NOT(ISNUMBER(H11)),I11&lt;&gt;"Researching"),"",H11-Summary!$C$6)</f>
        <v>14</v>
      </c>
      <c r="P11" s="16" t="str">
        <f>IF(ISBLANK(B11),"",IF(AND(OR(I11="Applied",I11="Assessment",I11="Interview"),ISNUMBER(J11)),J11+Summary!$C$7,""))</f>
        <v/>
      </c>
      <c r="Q11" s="17" t="str">
        <f>IF(ISBLANK(B11),"",IF(I11="Researching",IF(NOT(ISNUMBER(H11)),"Apply soon",IF(H11&lt;Summary!$C$6,"Deadline passed",IF(H11-Summary!$C$6&lt;=Summary!$C$8,"Due soon","Not due yet"))),IF(I11="Offer","Decide on offer",IF(OR(I11="Applied",I11="Assessment",I11="Interview"),IF(ISNUMBER(P11),IF(P11&lt;=Summary!$C$6,"Follow up now","Waiting"),"Waiting"),"Closed"))))</f>
        <v>Not due yet</v>
      </c>
      <c r="R11" s="11" t="s">
        <v>55</v>
      </c>
    </row>
    <row r="12" ht="17" customHeight="1" spans="2:18" x14ac:dyDescent="0.25">
      <c r="B12" s="11" t="s">
        <v>56</v>
      </c>
      <c r="C12" s="11" t="s">
        <v>57</v>
      </c>
      <c r="D12" s="11" t="s">
        <v>23</v>
      </c>
      <c r="E12" s="11" t="s">
        <v>58</v>
      </c>
      <c r="F12" s="11" t="s">
        <v>25</v>
      </c>
      <c r="G12" s="12">
        <v>25</v>
      </c>
      <c r="H12" s="13">
        <v>46319</v>
      </c>
      <c r="I12" s="11" t="s">
        <v>54</v>
      </c>
      <c r="J12" s="13"/>
      <c r="K12" s="11"/>
      <c r="L12" s="14" t="b">
        <v>0</v>
      </c>
      <c r="M12" s="14" t="b">
        <v>0</v>
      </c>
      <c r="N12" s="11" t="s">
        <v>59</v>
      </c>
      <c r="O12" s="15">
        <f>IF(OR(ISBLANK(B12),NOT(ISNUMBER(H12)),I12&lt;&gt;"Researching"),"",H12-Summary!$C$6)</f>
        <v>6</v>
      </c>
      <c r="P12" s="16" t="str">
        <f>IF(ISBLANK(B12),"",IF(AND(OR(I12="Applied",I12="Assessment",I12="Interview"),ISNUMBER(J12)),J12+Summary!$C$7,""))</f>
        <v/>
      </c>
      <c r="Q12" s="17" t="str">
        <f>IF(ISBLANK(B12),"",IF(I12="Researching",IF(NOT(ISNUMBER(H12)),"Apply soon",IF(H12&lt;Summary!$C$6,"Deadline passed",IF(H12-Summary!$C$6&lt;=Summary!$C$8,"Due soon","Not due yet"))),IF(I12="Offer","Decide on offer",IF(OR(I12="Applied",I12="Assessment",I12="Interview"),IF(ISNUMBER(P12),IF(P12&lt;=Summary!$C$6,"Follow up now","Waiting"),"Waiting"),"Closed"))))</f>
        <v>Due soon</v>
      </c>
      <c r="R12" s="11" t="s">
        <v>60</v>
      </c>
    </row>
    <row r="13" ht="17" customHeight="1" spans="2:18" x14ac:dyDescent="0.25">
      <c r="B13" s="11" t="s">
        <v>61</v>
      </c>
      <c r="C13" s="11" t="s">
        <v>62</v>
      </c>
      <c r="D13" s="11" t="s">
        <v>63</v>
      </c>
      <c r="E13" s="11" t="s">
        <v>49</v>
      </c>
      <c r="F13" s="11" t="s">
        <v>49</v>
      </c>
      <c r="G13" s="12">
        <v>18</v>
      </c>
      <c r="H13" s="13">
        <v>46307</v>
      </c>
      <c r="I13" s="11" t="s">
        <v>54</v>
      </c>
      <c r="J13" s="13"/>
      <c r="K13" s="11"/>
      <c r="L13" s="14" t="b">
        <v>0</v>
      </c>
      <c r="M13" s="14" t="b">
        <v>0</v>
      </c>
      <c r="N13" s="11"/>
      <c r="O13" s="15">
        <f>IF(OR(ISBLANK(B13),NOT(ISNUMBER(H13)),I13&lt;&gt;"Researching"),"",H13-Summary!$C$6)</f>
        <v>-6</v>
      </c>
      <c r="P13" s="16" t="str">
        <f>IF(ISBLANK(B13),"",IF(AND(OR(I13="Applied",I13="Assessment",I13="Interview"),ISNUMBER(J13)),J13+Summary!$C$7,""))</f>
        <v/>
      </c>
      <c r="Q13" s="17" t="str">
        <f>IF(ISBLANK(B13),"",IF(I13="Researching",IF(NOT(ISNUMBER(H13)),"Apply soon",IF(H13&lt;Summary!$C$6,"Deadline passed",IF(H13-Summary!$C$6&lt;=Summary!$C$8,"Due soon","Not due yet"))),IF(I13="Offer","Decide on offer",IF(OR(I13="Applied",I13="Assessment",I13="Interview"),IF(ISNUMBER(P13),IF(P13&lt;=Summary!$C$6,"Follow up now","Waiting"),"Waiting"),"Closed"))))</f>
        <v>Deadline passed</v>
      </c>
      <c r="R13" s="11" t="s">
        <v>64</v>
      </c>
    </row>
    <row r="14" ht="17" customHeight="1" spans="2:18" x14ac:dyDescent="0.25">
      <c r="B14" s="11" t="s">
        <v>65</v>
      </c>
      <c r="C14" s="11" t="s">
        <v>66</v>
      </c>
      <c r="D14" s="11" t="s">
        <v>23</v>
      </c>
      <c r="E14" s="11" t="s">
        <v>67</v>
      </c>
      <c r="F14" s="11" t="s">
        <v>33</v>
      </c>
      <c r="G14" s="12">
        <v>27</v>
      </c>
      <c r="H14" s="13">
        <v>46290</v>
      </c>
      <c r="I14" s="11" t="s">
        <v>68</v>
      </c>
      <c r="J14" s="13">
        <v>46270</v>
      </c>
      <c r="K14" s="11" t="s">
        <v>35</v>
      </c>
      <c r="L14" s="14" t="b">
        <v>1</v>
      </c>
      <c r="M14" s="14" t="b">
        <v>1</v>
      </c>
      <c r="N14" s="11" t="s">
        <v>69</v>
      </c>
      <c r="O14" s="15" t="str">
        <f>IF(OR(ISBLANK(B14),NOT(ISNUMBER(H14)),I14&lt;&gt;"Researching"),"",H14-Summary!$C$6)</f>
        <v/>
      </c>
      <c r="P14" s="16" t="str">
        <f>IF(ISBLANK(B14),"",IF(AND(OR(I14="Applied",I14="Assessment",I14="Interview"),ISNUMBER(J14)),J14+Summary!$C$7,""))</f>
        <v/>
      </c>
      <c r="Q14" s="17" t="str">
        <f>IF(ISBLANK(B14),"",IF(I14="Researching",IF(NOT(ISNUMBER(H14)),"Apply soon",IF(H14&lt;Summary!$C$6,"Deadline passed",IF(H14-Summary!$C$6&lt;=Summary!$C$8,"Due soon","Not due yet"))),IF(I14="Offer","Decide on offer",IF(OR(I14="Applied",I14="Assessment",I14="Interview"),IF(ISNUMBER(P14),IF(P14&lt;=Summary!$C$6,"Follow up now","Waiting"),"Waiting"),"Closed"))))</f>
        <v>Decide on offer</v>
      </c>
      <c r="R14" s="11" t="s">
        <v>70</v>
      </c>
    </row>
    <row r="15" ht="17" customHeight="1" spans="2:18" x14ac:dyDescent="0.25">
      <c r="B15" s="11" t="s">
        <v>71</v>
      </c>
      <c r="C15" s="11" t="s">
        <v>72</v>
      </c>
      <c r="D15" s="11" t="s">
        <v>23</v>
      </c>
      <c r="E15" s="11" t="s">
        <v>73</v>
      </c>
      <c r="F15" s="11" t="s">
        <v>33</v>
      </c>
      <c r="G15" s="12">
        <v>17</v>
      </c>
      <c r="H15" s="13">
        <v>46341</v>
      </c>
      <c r="I15" s="11" t="s">
        <v>54</v>
      </c>
      <c r="J15" s="13"/>
      <c r="K15" s="11"/>
      <c r="L15" s="14" t="b">
        <v>0</v>
      </c>
      <c r="M15" s="14" t="b">
        <v>0</v>
      </c>
      <c r="N15" s="11"/>
      <c r="O15" s="15">
        <f>IF(OR(ISBLANK(B15),NOT(ISNUMBER(H15)),I15&lt;&gt;"Researching"),"",H15-Summary!$C$6)</f>
        <v>28</v>
      </c>
      <c r="P15" s="16" t="str">
        <f>IF(ISBLANK(B15),"",IF(AND(OR(I15="Applied",I15="Assessment",I15="Interview"),ISNUMBER(J15)),J15+Summary!$C$7,""))</f>
        <v/>
      </c>
      <c r="Q15" s="17" t="str">
        <f>IF(ISBLANK(B15),"",IF(I15="Researching",IF(NOT(ISNUMBER(H15)),"Apply soon",IF(H15&lt;Summary!$C$6,"Deadline passed",IF(H15-Summary!$C$6&lt;=Summary!$C$8,"Due soon","Not due yet"))),IF(I15="Offer","Decide on offer",IF(OR(I15="Applied",I15="Assessment",I15="Interview"),IF(ISNUMBER(P15),IF(P15&lt;=Summary!$C$6,"Follow up now","Waiting"),"Waiting"),"Closed"))))</f>
        <v>Not due yet</v>
      </c>
      <c r="R15" s="11"/>
    </row>
    <row r="16" ht="17" customHeight="1" spans="2:18" x14ac:dyDescent="0.25">
      <c r="B16" s="11" t="s">
        <v>74</v>
      </c>
      <c r="C16" s="11" t="s">
        <v>75</v>
      </c>
      <c r="D16" s="11" t="s">
        <v>63</v>
      </c>
      <c r="E16" s="11" t="s">
        <v>76</v>
      </c>
      <c r="F16" s="11" t="s">
        <v>33</v>
      </c>
      <c r="G16" s="12">
        <v>30</v>
      </c>
      <c r="H16" s="13">
        <v>46305</v>
      </c>
      <c r="I16" s="11" t="s">
        <v>68</v>
      </c>
      <c r="J16" s="13">
        <v>46285</v>
      </c>
      <c r="K16" s="11" t="s">
        <v>50</v>
      </c>
      <c r="L16" s="14" t="b">
        <v>1</v>
      </c>
      <c r="M16" s="14" t="b">
        <v>1</v>
      </c>
      <c r="N16" s="11"/>
      <c r="O16" s="15" t="str">
        <f>IF(OR(ISBLANK(B16),NOT(ISNUMBER(H16)),I16&lt;&gt;"Researching"),"",H16-Summary!$C$6)</f>
        <v/>
      </c>
      <c r="P16" s="16" t="str">
        <f>IF(ISBLANK(B16),"",IF(AND(OR(I16="Applied",I16="Assessment",I16="Interview"),ISNUMBER(J16)),J16+Summary!$C$7,""))</f>
        <v/>
      </c>
      <c r="Q16" s="17" t="str">
        <f>IF(ISBLANK(B16),"",IF(I16="Researching",IF(NOT(ISNUMBER(H16)),"Apply soon",IF(H16&lt;Summary!$C$6,"Deadline passed",IF(H16-Summary!$C$6&lt;=Summary!$C$8,"Due soon","Not due yet"))),IF(I16="Offer","Decide on offer",IF(OR(I16="Applied",I16="Assessment",I16="Interview"),IF(ISNUMBER(P16),IF(P16&lt;=Summary!$C$6,"Follow up now","Waiting"),"Waiting"),"Closed"))))</f>
        <v>Decide on offer</v>
      </c>
      <c r="R16" s="11" t="s">
        <v>77</v>
      </c>
    </row>
    <row r="17" ht="17" customHeight="1" spans="2:18" x14ac:dyDescent="0.25">
      <c r="B17" s="11" t="s">
        <v>78</v>
      </c>
      <c r="C17" s="11" t="s">
        <v>79</v>
      </c>
      <c r="D17" s="11" t="s">
        <v>23</v>
      </c>
      <c r="E17" s="11" t="s">
        <v>80</v>
      </c>
      <c r="F17" s="11" t="s">
        <v>25</v>
      </c>
      <c r="G17" s="12">
        <v>40</v>
      </c>
      <c r="H17" s="13">
        <v>46293</v>
      </c>
      <c r="I17" s="11" t="s">
        <v>12</v>
      </c>
      <c r="J17" s="13">
        <v>46291</v>
      </c>
      <c r="K17" s="11" t="s">
        <v>27</v>
      </c>
      <c r="L17" s="14" t="b">
        <v>1</v>
      </c>
      <c r="M17" s="14" t="b">
        <v>1</v>
      </c>
      <c r="N17" s="11"/>
      <c r="O17" s="15" t="str">
        <f>IF(OR(ISBLANK(B17),NOT(ISNUMBER(H17)),I17&lt;&gt;"Researching"),"",H17-Summary!$C$6)</f>
        <v/>
      </c>
      <c r="P17" s="16">
        <f>IF(ISBLANK(B17),"",IF(AND(OR(I17="Applied",I17="Assessment",I17="Interview"),ISNUMBER(J17)),J17+Summary!$C$7,""))</f>
        <v>46301</v>
      </c>
      <c r="Q17" s="17" t="str">
        <f>IF(ISBLANK(B17),"",IF(I17="Researching",IF(NOT(ISNUMBER(H17)),"Apply soon",IF(H17&lt;Summary!$C$6,"Deadline passed",IF(H17-Summary!$C$6&lt;=Summary!$C$8,"Due soon","Not due yet"))),IF(I17="Offer","Decide on offer",IF(OR(I17="Applied",I17="Assessment",I17="Interview"),IF(ISNUMBER(P17),IF(P17&lt;=Summary!$C$6,"Follow up now","Waiting"),"Waiting"),"Closed"))))</f>
        <v>Follow up now</v>
      </c>
      <c r="R17" s="11" t="s">
        <v>81</v>
      </c>
    </row>
    <row r="18" ht="17" customHeight="1" spans="2:18" x14ac:dyDescent="0.25">
      <c r="B18" s="11" t="s">
        <v>82</v>
      </c>
      <c r="C18" s="11" t="s">
        <v>83</v>
      </c>
      <c r="D18" s="11" t="s">
        <v>23</v>
      </c>
      <c r="E18" s="11" t="s">
        <v>84</v>
      </c>
      <c r="F18" s="11" t="s">
        <v>25</v>
      </c>
      <c r="G18" s="12">
        <v>20</v>
      </c>
      <c r="H18" s="13">
        <v>46300</v>
      </c>
      <c r="I18" s="11" t="s">
        <v>85</v>
      </c>
      <c r="J18" s="13">
        <v>46283</v>
      </c>
      <c r="K18" s="11" t="s">
        <v>35</v>
      </c>
      <c r="L18" s="14" t="b">
        <v>0</v>
      </c>
      <c r="M18" s="14" t="b">
        <v>0</v>
      </c>
      <c r="N18" s="11"/>
      <c r="O18" s="15" t="str">
        <f>IF(OR(ISBLANK(B18),NOT(ISNUMBER(H18)),I18&lt;&gt;"Researching"),"",H18-Summary!$C$6)</f>
        <v/>
      </c>
      <c r="P18" s="16" t="str">
        <f>IF(ISBLANK(B18),"",IF(AND(OR(I18="Applied",I18="Assessment",I18="Interview"),ISNUMBER(J18)),J18+Summary!$C$7,""))</f>
        <v/>
      </c>
      <c r="Q18" s="17" t="str">
        <f>IF(ISBLANK(B18),"",IF(I18="Researching",IF(NOT(ISNUMBER(H18)),"Apply soon",IF(H18&lt;Summary!$C$6,"Deadline passed",IF(H18-Summary!$C$6&lt;=Summary!$C$8,"Due soon","Not due yet"))),IF(I18="Offer","Decide on offer",IF(OR(I18="Applied",I18="Assessment",I18="Interview"),IF(ISNUMBER(P18),IF(P18&lt;=Summary!$C$6,"Follow up now","Waiting"),"Waiting"),"Closed"))))</f>
        <v>Closed</v>
      </c>
      <c r="R18" s="11" t="s">
        <v>86</v>
      </c>
    </row>
    <row r="19" ht="17" customHeight="1" spans="2:18" x14ac:dyDescent="0.25">
      <c r="B19" s="11" t="s">
        <v>87</v>
      </c>
      <c r="C19" s="11" t="s">
        <v>88</v>
      </c>
      <c r="D19" s="11" t="s">
        <v>23</v>
      </c>
      <c r="E19" s="11" t="s">
        <v>89</v>
      </c>
      <c r="F19" s="11" t="s">
        <v>49</v>
      </c>
      <c r="G19" s="12">
        <v>23</v>
      </c>
      <c r="H19" s="13">
        <v>46356</v>
      </c>
      <c r="I19" s="11" t="s">
        <v>54</v>
      </c>
      <c r="J19" s="13"/>
      <c r="K19" s="11"/>
      <c r="L19" s="14" t="b">
        <v>0</v>
      </c>
      <c r="M19" s="14" t="b">
        <v>0</v>
      </c>
      <c r="N19" s="11" t="s">
        <v>90</v>
      </c>
      <c r="O19" s="15">
        <f>IF(OR(ISBLANK(B19),NOT(ISNUMBER(H19)),I19&lt;&gt;"Researching"),"",H19-Summary!$C$6)</f>
        <v>43</v>
      </c>
      <c r="P19" s="16" t="str">
        <f>IF(ISBLANK(B19),"",IF(AND(OR(I19="Applied",I19="Assessment",I19="Interview"),ISNUMBER(J19)),J19+Summary!$C$7,""))</f>
        <v/>
      </c>
      <c r="Q19" s="17" t="str">
        <f>IF(ISBLANK(B19),"",IF(I19="Researching",IF(NOT(ISNUMBER(H19)),"Apply soon",IF(H19&lt;Summary!$C$6,"Deadline passed",IF(H19-Summary!$C$6&lt;=Summary!$C$8,"Due soon","Not due yet"))),IF(I19="Offer","Decide on offer",IF(OR(I19="Applied",I19="Assessment",I19="Interview"),IF(ISNUMBER(P19),IF(P19&lt;=Summary!$C$6,"Follow up now","Waiting"),"Waiting"),"Closed"))))</f>
        <v>Not due yet</v>
      </c>
      <c r="R19" s="11" t="s">
        <v>91</v>
      </c>
    </row>
    <row r="20" ht="17" customHeight="1" spans="2:18" x14ac:dyDescent="0.25">
      <c r="B20" s="11"/>
      <c r="C20" s="11"/>
      <c r="D20" s="11"/>
      <c r="E20" s="11"/>
      <c r="F20" s="11"/>
      <c r="G20" s="12"/>
      <c r="H20" s="13"/>
      <c r="I20" s="11"/>
      <c r="J20" s="13"/>
      <c r="K20" s="11"/>
      <c r="L20" s="14" t="b">
        <v>0</v>
      </c>
      <c r="M20" s="14" t="b">
        <v>0</v>
      </c>
      <c r="N20" s="11"/>
      <c r="O20" s="15" t="str">
        <f>IF(OR(ISBLANK(B20),NOT(ISNUMBER(H20)),I20&lt;&gt;"Researching"),"",H20-Summary!$C$6)</f>
        <v/>
      </c>
      <c r="P20" s="16" t="str">
        <f>IF(ISBLANK(B20),"",IF(AND(OR(I20="Applied",I20="Assessment",I20="Interview"),ISNUMBER(J20)),J20+Summary!$C$7,""))</f>
        <v/>
      </c>
      <c r="Q20" s="17" t="str">
        <f>IF(ISBLANK(B20),"",IF(I20="Researching",IF(NOT(ISNUMBER(H20)),"Apply soon",IF(H20&lt;Summary!$C$6,"Deadline passed",IF(H20-Summary!$C$6&lt;=Summary!$C$8,"Due soon","Not due yet"))),IF(I20="Offer","Decide on offer",IF(OR(I20="Applied",I20="Assessment",I20="Interview"),IF(ISNUMBER(P20),IF(P20&lt;=Summary!$C$6,"Follow up now","Waiting"),"Waiting"),"Closed"))))</f>
        <v/>
      </c>
      <c r="R20" s="11"/>
    </row>
    <row r="21" ht="17" customHeight="1" spans="2:18" x14ac:dyDescent="0.25">
      <c r="B21" s="11"/>
      <c r="C21" s="11"/>
      <c r="D21" s="11"/>
      <c r="E21" s="11"/>
      <c r="F21" s="11"/>
      <c r="G21" s="12"/>
      <c r="H21" s="13"/>
      <c r="I21" s="11"/>
      <c r="J21" s="13"/>
      <c r="K21" s="11"/>
      <c r="L21" s="14" t="b">
        <v>0</v>
      </c>
      <c r="M21" s="14" t="b">
        <v>0</v>
      </c>
      <c r="N21" s="11"/>
      <c r="O21" s="15" t="str">
        <f>IF(OR(ISBLANK(B21),NOT(ISNUMBER(H21)),I21&lt;&gt;"Researching"),"",H21-Summary!$C$6)</f>
        <v/>
      </c>
      <c r="P21" s="16" t="str">
        <f>IF(ISBLANK(B21),"",IF(AND(OR(I21="Applied",I21="Assessment",I21="Interview"),ISNUMBER(J21)),J21+Summary!$C$7,""))</f>
        <v/>
      </c>
      <c r="Q21" s="17" t="str">
        <f>IF(ISBLANK(B21),"",IF(I21="Researching",IF(NOT(ISNUMBER(H21)),"Apply soon",IF(H21&lt;Summary!$C$6,"Deadline passed",IF(H21-Summary!$C$6&lt;=Summary!$C$8,"Due soon","Not due yet"))),IF(I21="Offer","Decide on offer",IF(OR(I21="Applied",I21="Assessment",I21="Interview"),IF(ISNUMBER(P21),IF(P21&lt;=Summary!$C$6,"Follow up now","Waiting"),"Waiting"),"Closed"))))</f>
        <v/>
      </c>
      <c r="R21" s="11"/>
    </row>
    <row r="22" ht="17" customHeight="1" spans="2:18" x14ac:dyDescent="0.25">
      <c r="B22" s="11"/>
      <c r="C22" s="11"/>
      <c r="D22" s="11"/>
      <c r="E22" s="11"/>
      <c r="F22" s="11"/>
      <c r="G22" s="12"/>
      <c r="H22" s="13"/>
      <c r="I22" s="11"/>
      <c r="J22" s="13"/>
      <c r="K22" s="11"/>
      <c r="L22" s="14" t="b">
        <v>0</v>
      </c>
      <c r="M22" s="14" t="b">
        <v>0</v>
      </c>
      <c r="N22" s="11"/>
      <c r="O22" s="15" t="str">
        <f>IF(OR(ISBLANK(B22),NOT(ISNUMBER(H22)),I22&lt;&gt;"Researching"),"",H22-Summary!$C$6)</f>
        <v/>
      </c>
      <c r="P22" s="16" t="str">
        <f>IF(ISBLANK(B22),"",IF(AND(OR(I22="Applied",I22="Assessment",I22="Interview"),ISNUMBER(J22)),J22+Summary!$C$7,""))</f>
        <v/>
      </c>
      <c r="Q22" s="17" t="str">
        <f>IF(ISBLANK(B22),"",IF(I22="Researching",IF(NOT(ISNUMBER(H22)),"Apply soon",IF(H22&lt;Summary!$C$6,"Deadline passed",IF(H22-Summary!$C$6&lt;=Summary!$C$8,"Due soon","Not due yet"))),IF(I22="Offer","Decide on offer",IF(OR(I22="Applied",I22="Assessment",I22="Interview"),IF(ISNUMBER(P22),IF(P22&lt;=Summary!$C$6,"Follow up now","Waiting"),"Waiting"),"Closed"))))</f>
        <v/>
      </c>
      <c r="R22" s="11"/>
    </row>
    <row r="23" ht="17" customHeight="1" spans="2:18" x14ac:dyDescent="0.25">
      <c r="B23" s="11"/>
      <c r="C23" s="11"/>
      <c r="D23" s="11"/>
      <c r="E23" s="11"/>
      <c r="F23" s="11"/>
      <c r="G23" s="12"/>
      <c r="H23" s="13"/>
      <c r="I23" s="11"/>
      <c r="J23" s="13"/>
      <c r="K23" s="11"/>
      <c r="L23" s="14" t="b">
        <v>0</v>
      </c>
      <c r="M23" s="14" t="b">
        <v>0</v>
      </c>
      <c r="N23" s="11"/>
      <c r="O23" s="15" t="str">
        <f>IF(OR(ISBLANK(B23),NOT(ISNUMBER(H23)),I23&lt;&gt;"Researching"),"",H23-Summary!$C$6)</f>
        <v/>
      </c>
      <c r="P23" s="16" t="str">
        <f>IF(ISBLANK(B23),"",IF(AND(OR(I23="Applied",I23="Assessment",I23="Interview"),ISNUMBER(J23)),J23+Summary!$C$7,""))</f>
        <v/>
      </c>
      <c r="Q23" s="17" t="str">
        <f>IF(ISBLANK(B23),"",IF(I23="Researching",IF(NOT(ISNUMBER(H23)),"Apply soon",IF(H23&lt;Summary!$C$6,"Deadline passed",IF(H23-Summary!$C$6&lt;=Summary!$C$8,"Due soon","Not due yet"))),IF(I23="Offer","Decide on offer",IF(OR(I23="Applied",I23="Assessment",I23="Interview"),IF(ISNUMBER(P23),IF(P23&lt;=Summary!$C$6,"Follow up now","Waiting"),"Waiting"),"Closed"))))</f>
        <v/>
      </c>
      <c r="R23" s="11"/>
    </row>
    <row r="24" ht="17" customHeight="1" spans="2:18" x14ac:dyDescent="0.25">
      <c r="B24" s="11"/>
      <c r="C24" s="11"/>
      <c r="D24" s="11"/>
      <c r="E24" s="11"/>
      <c r="F24" s="11"/>
      <c r="G24" s="12"/>
      <c r="H24" s="13"/>
      <c r="I24" s="11"/>
      <c r="J24" s="13"/>
      <c r="K24" s="11"/>
      <c r="L24" s="14" t="b">
        <v>0</v>
      </c>
      <c r="M24" s="14" t="b">
        <v>0</v>
      </c>
      <c r="N24" s="11"/>
      <c r="O24" s="15" t="str">
        <f>IF(OR(ISBLANK(B24),NOT(ISNUMBER(H24)),I24&lt;&gt;"Researching"),"",H24-Summary!$C$6)</f>
        <v/>
      </c>
      <c r="P24" s="16" t="str">
        <f>IF(ISBLANK(B24),"",IF(AND(OR(I24="Applied",I24="Assessment",I24="Interview"),ISNUMBER(J24)),J24+Summary!$C$7,""))</f>
        <v/>
      </c>
      <c r="Q24" s="17" t="str">
        <f>IF(ISBLANK(B24),"",IF(I24="Researching",IF(NOT(ISNUMBER(H24)),"Apply soon",IF(H24&lt;Summary!$C$6,"Deadline passed",IF(H24-Summary!$C$6&lt;=Summary!$C$8,"Due soon","Not due yet"))),IF(I24="Offer","Decide on offer",IF(OR(I24="Applied",I24="Assessment",I24="Interview"),IF(ISNUMBER(P24),IF(P24&lt;=Summary!$C$6,"Follow up now","Waiting"),"Waiting"),"Closed"))))</f>
        <v/>
      </c>
      <c r="R24" s="11"/>
    </row>
    <row r="25" ht="17" customHeight="1" spans="2:18" x14ac:dyDescent="0.25">
      <c r="B25" s="11"/>
      <c r="C25" s="11"/>
      <c r="D25" s="11"/>
      <c r="E25" s="11"/>
      <c r="F25" s="11"/>
      <c r="G25" s="12"/>
      <c r="H25" s="13"/>
      <c r="I25" s="11"/>
      <c r="J25" s="13"/>
      <c r="K25" s="11"/>
      <c r="L25" s="14" t="b">
        <v>0</v>
      </c>
      <c r="M25" s="14" t="b">
        <v>0</v>
      </c>
      <c r="N25" s="11"/>
      <c r="O25" s="15" t="str">
        <f>IF(OR(ISBLANK(B25),NOT(ISNUMBER(H25)),I25&lt;&gt;"Researching"),"",H25-Summary!$C$6)</f>
        <v/>
      </c>
      <c r="P25" s="16" t="str">
        <f>IF(ISBLANK(B25),"",IF(AND(OR(I25="Applied",I25="Assessment",I25="Interview"),ISNUMBER(J25)),J25+Summary!$C$7,""))</f>
        <v/>
      </c>
      <c r="Q25" s="17" t="str">
        <f>IF(ISBLANK(B25),"",IF(I25="Researching",IF(NOT(ISNUMBER(H25)),"Apply soon",IF(H25&lt;Summary!$C$6,"Deadline passed",IF(H25-Summary!$C$6&lt;=Summary!$C$8,"Due soon","Not due yet"))),IF(I25="Offer","Decide on offer",IF(OR(I25="Applied",I25="Assessment",I25="Interview"),IF(ISNUMBER(P25),IF(P25&lt;=Summary!$C$6,"Follow up now","Waiting"),"Waiting"),"Closed"))))</f>
        <v/>
      </c>
      <c r="R25" s="11"/>
    </row>
    <row r="26" ht="17" customHeight="1" spans="2:18" x14ac:dyDescent="0.25">
      <c r="B26" s="11"/>
      <c r="C26" s="11"/>
      <c r="D26" s="11"/>
      <c r="E26" s="11"/>
      <c r="F26" s="11"/>
      <c r="G26" s="12"/>
      <c r="H26" s="13"/>
      <c r="I26" s="11"/>
      <c r="J26" s="13"/>
      <c r="K26" s="11"/>
      <c r="L26" s="14" t="b">
        <v>0</v>
      </c>
      <c r="M26" s="14" t="b">
        <v>0</v>
      </c>
      <c r="N26" s="11"/>
      <c r="O26" s="15" t="str">
        <f>IF(OR(ISBLANK(B26),NOT(ISNUMBER(H26)),I26&lt;&gt;"Researching"),"",H26-Summary!$C$6)</f>
        <v/>
      </c>
      <c r="P26" s="16" t="str">
        <f>IF(ISBLANK(B26),"",IF(AND(OR(I26="Applied",I26="Assessment",I26="Interview"),ISNUMBER(J26)),J26+Summary!$C$7,""))</f>
        <v/>
      </c>
      <c r="Q26" s="17" t="str">
        <f>IF(ISBLANK(B26),"",IF(I26="Researching",IF(NOT(ISNUMBER(H26)),"Apply soon",IF(H26&lt;Summary!$C$6,"Deadline passed",IF(H26-Summary!$C$6&lt;=Summary!$C$8,"Due soon","Not due yet"))),IF(I26="Offer","Decide on offer",IF(OR(I26="Applied",I26="Assessment",I26="Interview"),IF(ISNUMBER(P26),IF(P26&lt;=Summary!$C$6,"Follow up now","Waiting"),"Waiting"),"Closed"))))</f>
        <v/>
      </c>
      <c r="R26" s="11"/>
    </row>
    <row r="27" ht="17" customHeight="1" spans="2:18" x14ac:dyDescent="0.25">
      <c r="B27" s="11"/>
      <c r="C27" s="11"/>
      <c r="D27" s="11"/>
      <c r="E27" s="11"/>
      <c r="F27" s="11"/>
      <c r="G27" s="12"/>
      <c r="H27" s="13"/>
      <c r="I27" s="11"/>
      <c r="J27" s="13"/>
      <c r="K27" s="11"/>
      <c r="L27" s="14" t="b">
        <v>0</v>
      </c>
      <c r="M27" s="14" t="b">
        <v>0</v>
      </c>
      <c r="N27" s="11"/>
      <c r="O27" s="15" t="str">
        <f>IF(OR(ISBLANK(B27),NOT(ISNUMBER(H27)),I27&lt;&gt;"Researching"),"",H27-Summary!$C$6)</f>
        <v/>
      </c>
      <c r="P27" s="16" t="str">
        <f>IF(ISBLANK(B27),"",IF(AND(OR(I27="Applied",I27="Assessment",I27="Interview"),ISNUMBER(J27)),J27+Summary!$C$7,""))</f>
        <v/>
      </c>
      <c r="Q27" s="17" t="str">
        <f>IF(ISBLANK(B27),"",IF(I27="Researching",IF(NOT(ISNUMBER(H27)),"Apply soon",IF(H27&lt;Summary!$C$6,"Deadline passed",IF(H27-Summary!$C$6&lt;=Summary!$C$8,"Due soon","Not due yet"))),IF(I27="Offer","Decide on offer",IF(OR(I27="Applied",I27="Assessment",I27="Interview"),IF(ISNUMBER(P27),IF(P27&lt;=Summary!$C$6,"Follow up now","Waiting"),"Waiting"),"Closed"))))</f>
        <v/>
      </c>
      <c r="R27" s="11"/>
    </row>
    <row r="28" ht="17" customHeight="1" spans="2:18" x14ac:dyDescent="0.25">
      <c r="B28" s="11"/>
      <c r="C28" s="11"/>
      <c r="D28" s="11"/>
      <c r="E28" s="11"/>
      <c r="F28" s="11"/>
      <c r="G28" s="12"/>
      <c r="H28" s="13"/>
      <c r="I28" s="11"/>
      <c r="J28" s="13"/>
      <c r="K28" s="11"/>
      <c r="L28" s="14" t="b">
        <v>0</v>
      </c>
      <c r="M28" s="14" t="b">
        <v>0</v>
      </c>
      <c r="N28" s="11"/>
      <c r="O28" s="15" t="str">
        <f>IF(OR(ISBLANK(B28),NOT(ISNUMBER(H28)),I28&lt;&gt;"Researching"),"",H28-Summary!$C$6)</f>
        <v/>
      </c>
      <c r="P28" s="16" t="str">
        <f>IF(ISBLANK(B28),"",IF(AND(OR(I28="Applied",I28="Assessment",I28="Interview"),ISNUMBER(J28)),J28+Summary!$C$7,""))</f>
        <v/>
      </c>
      <c r="Q28" s="17" t="str">
        <f>IF(ISBLANK(B28),"",IF(I28="Researching",IF(NOT(ISNUMBER(H28)),"Apply soon",IF(H28&lt;Summary!$C$6,"Deadline passed",IF(H28-Summary!$C$6&lt;=Summary!$C$8,"Due soon","Not due yet"))),IF(I28="Offer","Decide on offer",IF(OR(I28="Applied",I28="Assessment",I28="Interview"),IF(ISNUMBER(P28),IF(P28&lt;=Summary!$C$6,"Follow up now","Waiting"),"Waiting"),"Closed"))))</f>
        <v/>
      </c>
      <c r="R28" s="11"/>
    </row>
    <row r="29" ht="17" customHeight="1" spans="2:18" x14ac:dyDescent="0.25">
      <c r="B29" s="11"/>
      <c r="C29" s="11"/>
      <c r="D29" s="11"/>
      <c r="E29" s="11"/>
      <c r="F29" s="11"/>
      <c r="G29" s="12"/>
      <c r="H29" s="13"/>
      <c r="I29" s="11"/>
      <c r="J29" s="13"/>
      <c r="K29" s="11"/>
      <c r="L29" s="14" t="b">
        <v>0</v>
      </c>
      <c r="M29" s="14" t="b">
        <v>0</v>
      </c>
      <c r="N29" s="11"/>
      <c r="O29" s="15" t="str">
        <f>IF(OR(ISBLANK(B29),NOT(ISNUMBER(H29)),I29&lt;&gt;"Researching"),"",H29-Summary!$C$6)</f>
        <v/>
      </c>
      <c r="P29" s="16" t="str">
        <f>IF(ISBLANK(B29),"",IF(AND(OR(I29="Applied",I29="Assessment",I29="Interview"),ISNUMBER(J29)),J29+Summary!$C$7,""))</f>
        <v/>
      </c>
      <c r="Q29" s="17" t="str">
        <f>IF(ISBLANK(B29),"",IF(I29="Researching",IF(NOT(ISNUMBER(H29)),"Apply soon",IF(H29&lt;Summary!$C$6,"Deadline passed",IF(H29-Summary!$C$6&lt;=Summary!$C$8,"Due soon","Not due yet"))),IF(I29="Offer","Decide on offer",IF(OR(I29="Applied",I29="Assessment",I29="Interview"),IF(ISNUMBER(P29),IF(P29&lt;=Summary!$C$6,"Follow up now","Waiting"),"Waiting"),"Closed"))))</f>
        <v/>
      </c>
      <c r="R29" s="11"/>
    </row>
    <row r="30" ht="17" customHeight="1" spans="2:18" x14ac:dyDescent="0.25">
      <c r="B30" s="11"/>
      <c r="C30" s="11"/>
      <c r="D30" s="11"/>
      <c r="E30" s="11"/>
      <c r="F30" s="11"/>
      <c r="G30" s="12"/>
      <c r="H30" s="13"/>
      <c r="I30" s="11"/>
      <c r="J30" s="13"/>
      <c r="K30" s="11"/>
      <c r="L30" s="14" t="b">
        <v>0</v>
      </c>
      <c r="M30" s="14" t="b">
        <v>0</v>
      </c>
      <c r="N30" s="11"/>
      <c r="O30" s="15" t="str">
        <f>IF(OR(ISBLANK(B30),NOT(ISNUMBER(H30)),I30&lt;&gt;"Researching"),"",H30-Summary!$C$6)</f>
        <v/>
      </c>
      <c r="P30" s="16" t="str">
        <f>IF(ISBLANK(B30),"",IF(AND(OR(I30="Applied",I30="Assessment",I30="Interview"),ISNUMBER(J30)),J30+Summary!$C$7,""))</f>
        <v/>
      </c>
      <c r="Q30" s="17" t="str">
        <f>IF(ISBLANK(B30),"",IF(I30="Researching",IF(NOT(ISNUMBER(H30)),"Apply soon",IF(H30&lt;Summary!$C$6,"Deadline passed",IF(H30-Summary!$C$6&lt;=Summary!$C$8,"Due soon","Not due yet"))),IF(I30="Offer","Decide on offer",IF(OR(I30="Applied",I30="Assessment",I30="Interview"),IF(ISNUMBER(P30),IF(P30&lt;=Summary!$C$6,"Follow up now","Waiting"),"Waiting"),"Closed"))))</f>
        <v/>
      </c>
      <c r="R30" s="11"/>
    </row>
    <row r="31" ht="17" customHeight="1" spans="2:18" x14ac:dyDescent="0.25">
      <c r="B31" s="11"/>
      <c r="C31" s="11"/>
      <c r="D31" s="11"/>
      <c r="E31" s="11"/>
      <c r="F31" s="11"/>
      <c r="G31" s="12"/>
      <c r="H31" s="13"/>
      <c r="I31" s="11"/>
      <c r="J31" s="13"/>
      <c r="K31" s="11"/>
      <c r="L31" s="14" t="b">
        <v>0</v>
      </c>
      <c r="M31" s="14" t="b">
        <v>0</v>
      </c>
      <c r="N31" s="11"/>
      <c r="O31" s="15" t="str">
        <f>IF(OR(ISBLANK(B31),NOT(ISNUMBER(H31)),I31&lt;&gt;"Researching"),"",H31-Summary!$C$6)</f>
        <v/>
      </c>
      <c r="P31" s="16" t="str">
        <f>IF(ISBLANK(B31),"",IF(AND(OR(I31="Applied",I31="Assessment",I31="Interview"),ISNUMBER(J31)),J31+Summary!$C$7,""))</f>
        <v/>
      </c>
      <c r="Q31" s="17" t="str">
        <f>IF(ISBLANK(B31),"",IF(I31="Researching",IF(NOT(ISNUMBER(H31)),"Apply soon",IF(H31&lt;Summary!$C$6,"Deadline passed",IF(H31-Summary!$C$6&lt;=Summary!$C$8,"Due soon","Not due yet"))),IF(I31="Offer","Decide on offer",IF(OR(I31="Applied",I31="Assessment",I31="Interview"),IF(ISNUMBER(P31),IF(P31&lt;=Summary!$C$6,"Follow up now","Waiting"),"Waiting"),"Closed"))))</f>
        <v/>
      </c>
      <c r="R31" s="11"/>
    </row>
    <row r="32" ht="17" customHeight="1" spans="2:18" x14ac:dyDescent="0.25">
      <c r="B32" s="11"/>
      <c r="C32" s="11"/>
      <c r="D32" s="11"/>
      <c r="E32" s="11"/>
      <c r="F32" s="11"/>
      <c r="G32" s="12"/>
      <c r="H32" s="13"/>
      <c r="I32" s="11"/>
      <c r="J32" s="13"/>
      <c r="K32" s="11"/>
      <c r="L32" s="14" t="b">
        <v>0</v>
      </c>
      <c r="M32" s="14" t="b">
        <v>0</v>
      </c>
      <c r="N32" s="11"/>
      <c r="O32" s="15" t="str">
        <f>IF(OR(ISBLANK(B32),NOT(ISNUMBER(H32)),I32&lt;&gt;"Researching"),"",H32-Summary!$C$6)</f>
        <v/>
      </c>
      <c r="P32" s="16" t="str">
        <f>IF(ISBLANK(B32),"",IF(AND(OR(I32="Applied",I32="Assessment",I32="Interview"),ISNUMBER(J32)),J32+Summary!$C$7,""))</f>
        <v/>
      </c>
      <c r="Q32" s="17" t="str">
        <f>IF(ISBLANK(B32),"",IF(I32="Researching",IF(NOT(ISNUMBER(H32)),"Apply soon",IF(H32&lt;Summary!$C$6,"Deadline passed",IF(H32-Summary!$C$6&lt;=Summary!$C$8,"Due soon","Not due yet"))),IF(I32="Offer","Decide on offer",IF(OR(I32="Applied",I32="Assessment",I32="Interview"),IF(ISNUMBER(P32),IF(P32&lt;=Summary!$C$6,"Follow up now","Waiting"),"Waiting"),"Closed"))))</f>
        <v/>
      </c>
      <c r="R32" s="11"/>
    </row>
    <row r="33" ht="17" customHeight="1" spans="2:18" x14ac:dyDescent="0.25">
      <c r="B33" s="11"/>
      <c r="C33" s="11"/>
      <c r="D33" s="11"/>
      <c r="E33" s="11"/>
      <c r="F33" s="11"/>
      <c r="G33" s="12"/>
      <c r="H33" s="13"/>
      <c r="I33" s="11"/>
      <c r="J33" s="13"/>
      <c r="K33" s="11"/>
      <c r="L33" s="14" t="b">
        <v>0</v>
      </c>
      <c r="M33" s="14" t="b">
        <v>0</v>
      </c>
      <c r="N33" s="11"/>
      <c r="O33" s="15" t="str">
        <f>IF(OR(ISBLANK(B33),NOT(ISNUMBER(H33)),I33&lt;&gt;"Researching"),"",H33-Summary!$C$6)</f>
        <v/>
      </c>
      <c r="P33" s="16" t="str">
        <f>IF(ISBLANK(B33),"",IF(AND(OR(I33="Applied",I33="Assessment",I33="Interview"),ISNUMBER(J33)),J33+Summary!$C$7,""))</f>
        <v/>
      </c>
      <c r="Q33" s="17" t="str">
        <f>IF(ISBLANK(B33),"",IF(I33="Researching",IF(NOT(ISNUMBER(H33)),"Apply soon",IF(H33&lt;Summary!$C$6,"Deadline passed",IF(H33-Summary!$C$6&lt;=Summary!$C$8,"Due soon","Not due yet"))),IF(I33="Offer","Decide on offer",IF(OR(I33="Applied",I33="Assessment",I33="Interview"),IF(ISNUMBER(P33),IF(P33&lt;=Summary!$C$6,"Follow up now","Waiting"),"Waiting"),"Closed"))))</f>
        <v/>
      </c>
      <c r="R33" s="11"/>
    </row>
    <row r="34" ht="17" customHeight="1" spans="2:18" x14ac:dyDescent="0.25">
      <c r="B34" s="11"/>
      <c r="C34" s="11"/>
      <c r="D34" s="11"/>
      <c r="E34" s="11"/>
      <c r="F34" s="11"/>
      <c r="G34" s="12"/>
      <c r="H34" s="13"/>
      <c r="I34" s="11"/>
      <c r="J34" s="13"/>
      <c r="K34" s="11"/>
      <c r="L34" s="14" t="b">
        <v>0</v>
      </c>
      <c r="M34" s="14" t="b">
        <v>0</v>
      </c>
      <c r="N34" s="11"/>
      <c r="O34" s="15" t="str">
        <f>IF(OR(ISBLANK(B34),NOT(ISNUMBER(H34)),I34&lt;&gt;"Researching"),"",H34-Summary!$C$6)</f>
        <v/>
      </c>
      <c r="P34" s="16" t="str">
        <f>IF(ISBLANK(B34),"",IF(AND(OR(I34="Applied",I34="Assessment",I34="Interview"),ISNUMBER(J34)),J34+Summary!$C$7,""))</f>
        <v/>
      </c>
      <c r="Q34" s="17" t="str">
        <f>IF(ISBLANK(B34),"",IF(I34="Researching",IF(NOT(ISNUMBER(H34)),"Apply soon",IF(H34&lt;Summary!$C$6,"Deadline passed",IF(H34-Summary!$C$6&lt;=Summary!$C$8,"Due soon","Not due yet"))),IF(I34="Offer","Decide on offer",IF(OR(I34="Applied",I34="Assessment",I34="Interview"),IF(ISNUMBER(P34),IF(P34&lt;=Summary!$C$6,"Follow up now","Waiting"),"Waiting"),"Closed"))))</f>
        <v/>
      </c>
      <c r="R34" s="11"/>
    </row>
    <row r="35" ht="17" customHeight="1" spans="2:18" x14ac:dyDescent="0.25">
      <c r="B35" s="11"/>
      <c r="C35" s="11"/>
      <c r="D35" s="11"/>
      <c r="E35" s="11"/>
      <c r="F35" s="11"/>
      <c r="G35" s="12"/>
      <c r="H35" s="13"/>
      <c r="I35" s="11"/>
      <c r="J35" s="13"/>
      <c r="K35" s="11"/>
      <c r="L35" s="14" t="b">
        <v>0</v>
      </c>
      <c r="M35" s="14" t="b">
        <v>0</v>
      </c>
      <c r="N35" s="11"/>
      <c r="O35" s="15" t="str">
        <f>IF(OR(ISBLANK(B35),NOT(ISNUMBER(H35)),I35&lt;&gt;"Researching"),"",H35-Summary!$C$6)</f>
        <v/>
      </c>
      <c r="P35" s="16" t="str">
        <f>IF(ISBLANK(B35),"",IF(AND(OR(I35="Applied",I35="Assessment",I35="Interview"),ISNUMBER(J35)),J35+Summary!$C$7,""))</f>
        <v/>
      </c>
      <c r="Q35" s="17" t="str">
        <f>IF(ISBLANK(B35),"",IF(I35="Researching",IF(NOT(ISNUMBER(H35)),"Apply soon",IF(H35&lt;Summary!$C$6,"Deadline passed",IF(H35-Summary!$C$6&lt;=Summary!$C$8,"Due soon","Not due yet"))),IF(I35="Offer","Decide on offer",IF(OR(I35="Applied",I35="Assessment",I35="Interview"),IF(ISNUMBER(P35),IF(P35&lt;=Summary!$C$6,"Follow up now","Waiting"),"Waiting"),"Closed"))))</f>
        <v/>
      </c>
      <c r="R35" s="11"/>
    </row>
    <row r="36" ht="17" customHeight="1" spans="2:18" x14ac:dyDescent="0.25">
      <c r="B36" s="11"/>
      <c r="C36" s="11"/>
      <c r="D36" s="11"/>
      <c r="E36" s="11"/>
      <c r="F36" s="11"/>
      <c r="G36" s="12"/>
      <c r="H36" s="13"/>
      <c r="I36" s="11"/>
      <c r="J36" s="13"/>
      <c r="K36" s="11"/>
      <c r="L36" s="14" t="b">
        <v>0</v>
      </c>
      <c r="M36" s="14" t="b">
        <v>0</v>
      </c>
      <c r="N36" s="11"/>
      <c r="O36" s="15" t="str">
        <f>IF(OR(ISBLANK(B36),NOT(ISNUMBER(H36)),I36&lt;&gt;"Researching"),"",H36-Summary!$C$6)</f>
        <v/>
      </c>
      <c r="P36" s="16" t="str">
        <f>IF(ISBLANK(B36),"",IF(AND(OR(I36="Applied",I36="Assessment",I36="Interview"),ISNUMBER(J36)),J36+Summary!$C$7,""))</f>
        <v/>
      </c>
      <c r="Q36" s="17" t="str">
        <f>IF(ISBLANK(B36),"",IF(I36="Researching",IF(NOT(ISNUMBER(H36)),"Apply soon",IF(H36&lt;Summary!$C$6,"Deadline passed",IF(H36-Summary!$C$6&lt;=Summary!$C$8,"Due soon","Not due yet"))),IF(I36="Offer","Decide on offer",IF(OR(I36="Applied",I36="Assessment",I36="Interview"),IF(ISNUMBER(P36),IF(P36&lt;=Summary!$C$6,"Follow up now","Waiting"),"Waiting"),"Closed"))))</f>
        <v/>
      </c>
      <c r="R36" s="11"/>
    </row>
    <row r="37" ht="17" customHeight="1" spans="2:18" x14ac:dyDescent="0.25">
      <c r="B37" s="11"/>
      <c r="C37" s="11"/>
      <c r="D37" s="11"/>
      <c r="E37" s="11"/>
      <c r="F37" s="11"/>
      <c r="G37" s="12"/>
      <c r="H37" s="13"/>
      <c r="I37" s="11"/>
      <c r="J37" s="13"/>
      <c r="K37" s="11"/>
      <c r="L37" s="14" t="b">
        <v>0</v>
      </c>
      <c r="M37" s="14" t="b">
        <v>0</v>
      </c>
      <c r="N37" s="11"/>
      <c r="O37" s="15" t="str">
        <f>IF(OR(ISBLANK(B37),NOT(ISNUMBER(H37)),I37&lt;&gt;"Researching"),"",H37-Summary!$C$6)</f>
        <v/>
      </c>
      <c r="P37" s="16" t="str">
        <f>IF(ISBLANK(B37),"",IF(AND(OR(I37="Applied",I37="Assessment",I37="Interview"),ISNUMBER(J37)),J37+Summary!$C$7,""))</f>
        <v/>
      </c>
      <c r="Q37" s="17" t="str">
        <f>IF(ISBLANK(B37),"",IF(I37="Researching",IF(NOT(ISNUMBER(H37)),"Apply soon",IF(H37&lt;Summary!$C$6,"Deadline passed",IF(H37-Summary!$C$6&lt;=Summary!$C$8,"Due soon","Not due yet"))),IF(I37="Offer","Decide on offer",IF(OR(I37="Applied",I37="Assessment",I37="Interview"),IF(ISNUMBER(P37),IF(P37&lt;=Summary!$C$6,"Follow up now","Waiting"),"Waiting"),"Closed"))))</f>
        <v/>
      </c>
      <c r="R37" s="11"/>
    </row>
    <row r="38" ht="17" customHeight="1" spans="2:18" x14ac:dyDescent="0.25">
      <c r="B38" s="11"/>
      <c r="C38" s="11"/>
      <c r="D38" s="11"/>
      <c r="E38" s="11"/>
      <c r="F38" s="11"/>
      <c r="G38" s="12"/>
      <c r="H38" s="13"/>
      <c r="I38" s="11"/>
      <c r="J38" s="13"/>
      <c r="K38" s="11"/>
      <c r="L38" s="14" t="b">
        <v>0</v>
      </c>
      <c r="M38" s="14" t="b">
        <v>0</v>
      </c>
      <c r="N38" s="11"/>
      <c r="O38" s="15" t="str">
        <f>IF(OR(ISBLANK(B38),NOT(ISNUMBER(H38)),I38&lt;&gt;"Researching"),"",H38-Summary!$C$6)</f>
        <v/>
      </c>
      <c r="P38" s="16" t="str">
        <f>IF(ISBLANK(B38),"",IF(AND(OR(I38="Applied",I38="Assessment",I38="Interview"),ISNUMBER(J38)),J38+Summary!$C$7,""))</f>
        <v/>
      </c>
      <c r="Q38" s="17" t="str">
        <f>IF(ISBLANK(B38),"",IF(I38="Researching",IF(NOT(ISNUMBER(H38)),"Apply soon",IF(H38&lt;Summary!$C$6,"Deadline passed",IF(H38-Summary!$C$6&lt;=Summary!$C$8,"Due soon","Not due yet"))),IF(I38="Offer","Decide on offer",IF(OR(I38="Applied",I38="Assessment",I38="Interview"),IF(ISNUMBER(P38),IF(P38&lt;=Summary!$C$6,"Follow up now","Waiting"),"Waiting"),"Closed"))))</f>
        <v/>
      </c>
      <c r="R38" s="11"/>
    </row>
    <row r="39" ht="17" customHeight="1" spans="2:18" x14ac:dyDescent="0.25">
      <c r="B39" s="11"/>
      <c r="C39" s="11"/>
      <c r="D39" s="11"/>
      <c r="E39" s="11"/>
      <c r="F39" s="11"/>
      <c r="G39" s="12"/>
      <c r="H39" s="13"/>
      <c r="I39" s="11"/>
      <c r="J39" s="13"/>
      <c r="K39" s="11"/>
      <c r="L39" s="14" t="b">
        <v>0</v>
      </c>
      <c r="M39" s="14" t="b">
        <v>0</v>
      </c>
      <c r="N39" s="11"/>
      <c r="O39" s="15" t="str">
        <f>IF(OR(ISBLANK(B39),NOT(ISNUMBER(H39)),I39&lt;&gt;"Researching"),"",H39-Summary!$C$6)</f>
        <v/>
      </c>
      <c r="P39" s="16" t="str">
        <f>IF(ISBLANK(B39),"",IF(AND(OR(I39="Applied",I39="Assessment",I39="Interview"),ISNUMBER(J39)),J39+Summary!$C$7,""))</f>
        <v/>
      </c>
      <c r="Q39" s="17" t="str">
        <f>IF(ISBLANK(B39),"",IF(I39="Researching",IF(NOT(ISNUMBER(H39)),"Apply soon",IF(H39&lt;Summary!$C$6,"Deadline passed",IF(H39-Summary!$C$6&lt;=Summary!$C$8,"Due soon","Not due yet"))),IF(I39="Offer","Decide on offer",IF(OR(I39="Applied",I39="Assessment",I39="Interview"),IF(ISNUMBER(P39),IF(P39&lt;=Summary!$C$6,"Follow up now","Waiting"),"Waiting"),"Closed"))))</f>
        <v/>
      </c>
      <c r="R39" s="11"/>
    </row>
    <row r="40" ht="17" customHeight="1" spans="2:18" x14ac:dyDescent="0.25">
      <c r="B40" s="11"/>
      <c r="C40" s="11"/>
      <c r="D40" s="11"/>
      <c r="E40" s="11"/>
      <c r="F40" s="11"/>
      <c r="G40" s="12"/>
      <c r="H40" s="13"/>
      <c r="I40" s="11"/>
      <c r="J40" s="13"/>
      <c r="K40" s="11"/>
      <c r="L40" s="14" t="b">
        <v>0</v>
      </c>
      <c r="M40" s="14" t="b">
        <v>0</v>
      </c>
      <c r="N40" s="11"/>
      <c r="O40" s="15" t="str">
        <f>IF(OR(ISBLANK(B40),NOT(ISNUMBER(H40)),I40&lt;&gt;"Researching"),"",H40-Summary!$C$6)</f>
        <v/>
      </c>
      <c r="P40" s="16" t="str">
        <f>IF(ISBLANK(B40),"",IF(AND(OR(I40="Applied",I40="Assessment",I40="Interview"),ISNUMBER(J40)),J40+Summary!$C$7,""))</f>
        <v/>
      </c>
      <c r="Q40" s="17" t="str">
        <f>IF(ISBLANK(B40),"",IF(I40="Researching",IF(NOT(ISNUMBER(H40)),"Apply soon",IF(H40&lt;Summary!$C$6,"Deadline passed",IF(H40-Summary!$C$6&lt;=Summary!$C$8,"Due soon","Not due yet"))),IF(I40="Offer","Decide on offer",IF(OR(I40="Applied",I40="Assessment",I40="Interview"),IF(ISNUMBER(P40),IF(P40&lt;=Summary!$C$6,"Follow up now","Waiting"),"Waiting"),"Closed"))))</f>
        <v/>
      </c>
      <c r="R40" s="11"/>
    </row>
    <row r="41" ht="17" customHeight="1" spans="2:18" x14ac:dyDescent="0.25">
      <c r="B41" s="11"/>
      <c r="C41" s="11"/>
      <c r="D41" s="11"/>
      <c r="E41" s="11"/>
      <c r="F41" s="11"/>
      <c r="G41" s="12"/>
      <c r="H41" s="13"/>
      <c r="I41" s="11"/>
      <c r="J41" s="13"/>
      <c r="K41" s="11"/>
      <c r="L41" s="14" t="b">
        <v>0</v>
      </c>
      <c r="M41" s="14" t="b">
        <v>0</v>
      </c>
      <c r="N41" s="11"/>
      <c r="O41" s="15" t="str">
        <f>IF(OR(ISBLANK(B41),NOT(ISNUMBER(H41)),I41&lt;&gt;"Researching"),"",H41-Summary!$C$6)</f>
        <v/>
      </c>
      <c r="P41" s="16" t="str">
        <f>IF(ISBLANK(B41),"",IF(AND(OR(I41="Applied",I41="Assessment",I41="Interview"),ISNUMBER(J41)),J41+Summary!$C$7,""))</f>
        <v/>
      </c>
      <c r="Q41" s="17" t="str">
        <f>IF(ISBLANK(B41),"",IF(I41="Researching",IF(NOT(ISNUMBER(H41)),"Apply soon",IF(H41&lt;Summary!$C$6,"Deadline passed",IF(H41-Summary!$C$6&lt;=Summary!$C$8,"Due soon","Not due yet"))),IF(I41="Offer","Decide on offer",IF(OR(I41="Applied",I41="Assessment",I41="Interview"),IF(ISNUMBER(P41),IF(P41&lt;=Summary!$C$6,"Follow up now","Waiting"),"Waiting"),"Closed"))))</f>
        <v/>
      </c>
      <c r="R41" s="11"/>
    </row>
    <row r="42" ht="17" customHeight="1" spans="2:18" x14ac:dyDescent="0.25">
      <c r="B42" s="11"/>
      <c r="C42" s="11"/>
      <c r="D42" s="11"/>
      <c r="E42" s="11"/>
      <c r="F42" s="11"/>
      <c r="G42" s="12"/>
      <c r="H42" s="13"/>
      <c r="I42" s="11"/>
      <c r="J42" s="13"/>
      <c r="K42" s="11"/>
      <c r="L42" s="14" t="b">
        <v>0</v>
      </c>
      <c r="M42" s="14" t="b">
        <v>0</v>
      </c>
      <c r="N42" s="11"/>
      <c r="O42" s="15" t="str">
        <f>IF(OR(ISBLANK(B42),NOT(ISNUMBER(H42)),I42&lt;&gt;"Researching"),"",H42-Summary!$C$6)</f>
        <v/>
      </c>
      <c r="P42" s="16" t="str">
        <f>IF(ISBLANK(B42),"",IF(AND(OR(I42="Applied",I42="Assessment",I42="Interview"),ISNUMBER(J42)),J42+Summary!$C$7,""))</f>
        <v/>
      </c>
      <c r="Q42" s="17" t="str">
        <f>IF(ISBLANK(B42),"",IF(I42="Researching",IF(NOT(ISNUMBER(H42)),"Apply soon",IF(H42&lt;Summary!$C$6,"Deadline passed",IF(H42-Summary!$C$6&lt;=Summary!$C$8,"Due soon","Not due yet"))),IF(I42="Offer","Decide on offer",IF(OR(I42="Applied",I42="Assessment",I42="Interview"),IF(ISNUMBER(P42),IF(P42&lt;=Summary!$C$6,"Follow up now","Waiting"),"Waiting"),"Closed"))))</f>
        <v/>
      </c>
      <c r="R42" s="11"/>
    </row>
    <row r="43" ht="17" customHeight="1" spans="2:18" x14ac:dyDescent="0.25">
      <c r="B43" s="11"/>
      <c r="C43" s="11"/>
      <c r="D43" s="11"/>
      <c r="E43" s="11"/>
      <c r="F43" s="11"/>
      <c r="G43" s="12"/>
      <c r="H43" s="13"/>
      <c r="I43" s="11"/>
      <c r="J43" s="13"/>
      <c r="K43" s="11"/>
      <c r="L43" s="14" t="b">
        <v>0</v>
      </c>
      <c r="M43" s="14" t="b">
        <v>0</v>
      </c>
      <c r="N43" s="11"/>
      <c r="O43" s="15" t="str">
        <f>IF(OR(ISBLANK(B43),NOT(ISNUMBER(H43)),I43&lt;&gt;"Researching"),"",H43-Summary!$C$6)</f>
        <v/>
      </c>
      <c r="P43" s="16" t="str">
        <f>IF(ISBLANK(B43),"",IF(AND(OR(I43="Applied",I43="Assessment",I43="Interview"),ISNUMBER(J43)),J43+Summary!$C$7,""))</f>
        <v/>
      </c>
      <c r="Q43" s="17" t="str">
        <f>IF(ISBLANK(B43),"",IF(I43="Researching",IF(NOT(ISNUMBER(H43)),"Apply soon",IF(H43&lt;Summary!$C$6,"Deadline passed",IF(H43-Summary!$C$6&lt;=Summary!$C$8,"Due soon","Not due yet"))),IF(I43="Offer","Decide on offer",IF(OR(I43="Applied",I43="Assessment",I43="Interview"),IF(ISNUMBER(P43),IF(P43&lt;=Summary!$C$6,"Follow up now","Waiting"),"Waiting"),"Closed"))))</f>
        <v/>
      </c>
      <c r="R43" s="11"/>
    </row>
    <row r="44" ht="17" customHeight="1" spans="2:18" x14ac:dyDescent="0.25">
      <c r="B44" s="11"/>
      <c r="C44" s="11"/>
      <c r="D44" s="11"/>
      <c r="E44" s="11"/>
      <c r="F44" s="11"/>
      <c r="G44" s="12"/>
      <c r="H44" s="13"/>
      <c r="I44" s="11"/>
      <c r="J44" s="13"/>
      <c r="K44" s="11"/>
      <c r="L44" s="14" t="b">
        <v>0</v>
      </c>
      <c r="M44" s="14" t="b">
        <v>0</v>
      </c>
      <c r="N44" s="11"/>
      <c r="O44" s="15" t="str">
        <f>IF(OR(ISBLANK(B44),NOT(ISNUMBER(H44)),I44&lt;&gt;"Researching"),"",H44-Summary!$C$6)</f>
        <v/>
      </c>
      <c r="P44" s="16" t="str">
        <f>IF(ISBLANK(B44),"",IF(AND(OR(I44="Applied",I44="Assessment",I44="Interview"),ISNUMBER(J44)),J44+Summary!$C$7,""))</f>
        <v/>
      </c>
      <c r="Q44" s="17" t="str">
        <f>IF(ISBLANK(B44),"",IF(I44="Researching",IF(NOT(ISNUMBER(H44)),"Apply soon",IF(H44&lt;Summary!$C$6,"Deadline passed",IF(H44-Summary!$C$6&lt;=Summary!$C$8,"Due soon","Not due yet"))),IF(I44="Offer","Decide on offer",IF(OR(I44="Applied",I44="Assessment",I44="Interview"),IF(ISNUMBER(P44),IF(P44&lt;=Summary!$C$6,"Follow up now","Waiting"),"Waiting"),"Closed"))))</f>
        <v/>
      </c>
      <c r="R44" s="11"/>
    </row>
    <row r="45" ht="17" customHeight="1" spans="2:18" x14ac:dyDescent="0.25">
      <c r="B45" s="11"/>
      <c r="C45" s="11"/>
      <c r="D45" s="11"/>
      <c r="E45" s="11"/>
      <c r="F45" s="11"/>
      <c r="G45" s="12"/>
      <c r="H45" s="13"/>
      <c r="I45" s="11"/>
      <c r="J45" s="13"/>
      <c r="K45" s="11"/>
      <c r="L45" s="14" t="b">
        <v>0</v>
      </c>
      <c r="M45" s="14" t="b">
        <v>0</v>
      </c>
      <c r="N45" s="11"/>
      <c r="O45" s="15" t="str">
        <f>IF(OR(ISBLANK(B45),NOT(ISNUMBER(H45)),I45&lt;&gt;"Researching"),"",H45-Summary!$C$6)</f>
        <v/>
      </c>
      <c r="P45" s="16" t="str">
        <f>IF(ISBLANK(B45),"",IF(AND(OR(I45="Applied",I45="Assessment",I45="Interview"),ISNUMBER(J45)),J45+Summary!$C$7,""))</f>
        <v/>
      </c>
      <c r="Q45" s="17" t="str">
        <f>IF(ISBLANK(B45),"",IF(I45="Researching",IF(NOT(ISNUMBER(H45)),"Apply soon",IF(H45&lt;Summary!$C$6,"Deadline passed",IF(H45-Summary!$C$6&lt;=Summary!$C$8,"Due soon","Not due yet"))),IF(I45="Offer","Decide on offer",IF(OR(I45="Applied",I45="Assessment",I45="Interview"),IF(ISNUMBER(P45),IF(P45&lt;=Summary!$C$6,"Follow up now","Waiting"),"Waiting"),"Closed"))))</f>
        <v/>
      </c>
      <c r="R45" s="11"/>
    </row>
    <row r="46" ht="17" customHeight="1" spans="2:18" x14ac:dyDescent="0.25">
      <c r="B46" s="11"/>
      <c r="C46" s="11"/>
      <c r="D46" s="11"/>
      <c r="E46" s="11"/>
      <c r="F46" s="11"/>
      <c r="G46" s="12"/>
      <c r="H46" s="13"/>
      <c r="I46" s="11"/>
      <c r="J46" s="13"/>
      <c r="K46" s="11"/>
      <c r="L46" s="14" t="b">
        <v>0</v>
      </c>
      <c r="M46" s="14" t="b">
        <v>0</v>
      </c>
      <c r="N46" s="11"/>
      <c r="O46" s="15" t="str">
        <f>IF(OR(ISBLANK(B46),NOT(ISNUMBER(H46)),I46&lt;&gt;"Researching"),"",H46-Summary!$C$6)</f>
        <v/>
      </c>
      <c r="P46" s="16" t="str">
        <f>IF(ISBLANK(B46),"",IF(AND(OR(I46="Applied",I46="Assessment",I46="Interview"),ISNUMBER(J46)),J46+Summary!$C$7,""))</f>
        <v/>
      </c>
      <c r="Q46" s="17" t="str">
        <f>IF(ISBLANK(B46),"",IF(I46="Researching",IF(NOT(ISNUMBER(H46)),"Apply soon",IF(H46&lt;Summary!$C$6,"Deadline passed",IF(H46-Summary!$C$6&lt;=Summary!$C$8,"Due soon","Not due yet"))),IF(I46="Offer","Decide on offer",IF(OR(I46="Applied",I46="Assessment",I46="Interview"),IF(ISNUMBER(P46),IF(P46&lt;=Summary!$C$6,"Follow up now","Waiting"),"Waiting"),"Closed"))))</f>
        <v/>
      </c>
      <c r="R46" s="11"/>
    </row>
    <row r="47" ht="17" customHeight="1" spans="2:18" x14ac:dyDescent="0.25">
      <c r="B47" s="11"/>
      <c r="C47" s="11"/>
      <c r="D47" s="11"/>
      <c r="E47" s="11"/>
      <c r="F47" s="11"/>
      <c r="G47" s="12"/>
      <c r="H47" s="13"/>
      <c r="I47" s="11"/>
      <c r="J47" s="13"/>
      <c r="K47" s="11"/>
      <c r="L47" s="14" t="b">
        <v>0</v>
      </c>
      <c r="M47" s="14" t="b">
        <v>0</v>
      </c>
      <c r="N47" s="11"/>
      <c r="O47" s="15" t="str">
        <f>IF(OR(ISBLANK(B47),NOT(ISNUMBER(H47)),I47&lt;&gt;"Researching"),"",H47-Summary!$C$6)</f>
        <v/>
      </c>
      <c r="P47" s="16" t="str">
        <f>IF(ISBLANK(B47),"",IF(AND(OR(I47="Applied",I47="Assessment",I47="Interview"),ISNUMBER(J47)),J47+Summary!$C$7,""))</f>
        <v/>
      </c>
      <c r="Q47" s="17" t="str">
        <f>IF(ISBLANK(B47),"",IF(I47="Researching",IF(NOT(ISNUMBER(H47)),"Apply soon",IF(H47&lt;Summary!$C$6,"Deadline passed",IF(H47-Summary!$C$6&lt;=Summary!$C$8,"Due soon","Not due yet"))),IF(I47="Offer","Decide on offer",IF(OR(I47="Applied",I47="Assessment",I47="Interview"),IF(ISNUMBER(P47),IF(P47&lt;=Summary!$C$6,"Follow up now","Waiting"),"Waiting"),"Closed"))))</f>
        <v/>
      </c>
      <c r="R47" s="11"/>
    </row>
    <row r="48" ht="17" customHeight="1" spans="2:18" x14ac:dyDescent="0.25">
      <c r="B48" s="11"/>
      <c r="C48" s="11"/>
      <c r="D48" s="11"/>
      <c r="E48" s="11"/>
      <c r="F48" s="11"/>
      <c r="G48" s="12"/>
      <c r="H48" s="13"/>
      <c r="I48" s="11"/>
      <c r="J48" s="13"/>
      <c r="K48" s="11"/>
      <c r="L48" s="14" t="b">
        <v>0</v>
      </c>
      <c r="M48" s="14" t="b">
        <v>0</v>
      </c>
      <c r="N48" s="11"/>
      <c r="O48" s="15" t="str">
        <f>IF(OR(ISBLANK(B48),NOT(ISNUMBER(H48)),I48&lt;&gt;"Researching"),"",H48-Summary!$C$6)</f>
        <v/>
      </c>
      <c r="P48" s="16" t="str">
        <f>IF(ISBLANK(B48),"",IF(AND(OR(I48="Applied",I48="Assessment",I48="Interview"),ISNUMBER(J48)),J48+Summary!$C$7,""))</f>
        <v/>
      </c>
      <c r="Q48" s="17" t="str">
        <f>IF(ISBLANK(B48),"",IF(I48="Researching",IF(NOT(ISNUMBER(H48)),"Apply soon",IF(H48&lt;Summary!$C$6,"Deadline passed",IF(H48-Summary!$C$6&lt;=Summary!$C$8,"Due soon","Not due yet"))),IF(I48="Offer","Decide on offer",IF(OR(I48="Applied",I48="Assessment",I48="Interview"),IF(ISNUMBER(P48),IF(P48&lt;=Summary!$C$6,"Follow up now","Waiting"),"Waiting"),"Closed"))))</f>
        <v/>
      </c>
      <c r="R48" s="11"/>
    </row>
    <row r="49" ht="17" customHeight="1" spans="2:18" x14ac:dyDescent="0.25">
      <c r="B49" s="11"/>
      <c r="C49" s="11"/>
      <c r="D49" s="11"/>
      <c r="E49" s="11"/>
      <c r="F49" s="11"/>
      <c r="G49" s="12"/>
      <c r="H49" s="13"/>
      <c r="I49" s="11"/>
      <c r="J49" s="13"/>
      <c r="K49" s="11"/>
      <c r="L49" s="14" t="b">
        <v>0</v>
      </c>
      <c r="M49" s="14" t="b">
        <v>0</v>
      </c>
      <c r="N49" s="11"/>
      <c r="O49" s="15" t="str">
        <f>IF(OR(ISBLANK(B49),NOT(ISNUMBER(H49)),I49&lt;&gt;"Researching"),"",H49-Summary!$C$6)</f>
        <v/>
      </c>
      <c r="P49" s="16" t="str">
        <f>IF(ISBLANK(B49),"",IF(AND(OR(I49="Applied",I49="Assessment",I49="Interview"),ISNUMBER(J49)),J49+Summary!$C$7,""))</f>
        <v/>
      </c>
      <c r="Q49" s="17" t="str">
        <f>IF(ISBLANK(B49),"",IF(I49="Researching",IF(NOT(ISNUMBER(H49)),"Apply soon",IF(H49&lt;Summary!$C$6,"Deadline passed",IF(H49-Summary!$C$6&lt;=Summary!$C$8,"Due soon","Not due yet"))),IF(I49="Offer","Decide on offer",IF(OR(I49="Applied",I49="Assessment",I49="Interview"),IF(ISNUMBER(P49),IF(P49&lt;=Summary!$C$6,"Follow up now","Waiting"),"Waiting"),"Closed"))))</f>
        <v/>
      </c>
      <c r="R49" s="11"/>
    </row>
    <row r="50" ht="17" customHeight="1" spans="2:18" x14ac:dyDescent="0.25">
      <c r="B50" s="11"/>
      <c r="C50" s="11"/>
      <c r="D50" s="11"/>
      <c r="E50" s="11"/>
      <c r="F50" s="11"/>
      <c r="G50" s="12"/>
      <c r="H50" s="13"/>
      <c r="I50" s="11"/>
      <c r="J50" s="13"/>
      <c r="K50" s="11"/>
      <c r="L50" s="14" t="b">
        <v>0</v>
      </c>
      <c r="M50" s="14" t="b">
        <v>0</v>
      </c>
      <c r="N50" s="11"/>
      <c r="O50" s="15" t="str">
        <f>IF(OR(ISBLANK(B50),NOT(ISNUMBER(H50)),I50&lt;&gt;"Researching"),"",H50-Summary!$C$6)</f>
        <v/>
      </c>
      <c r="P50" s="16" t="str">
        <f>IF(ISBLANK(B50),"",IF(AND(OR(I50="Applied",I50="Assessment",I50="Interview"),ISNUMBER(J50)),J50+Summary!$C$7,""))</f>
        <v/>
      </c>
      <c r="Q50" s="17" t="str">
        <f>IF(ISBLANK(B50),"",IF(I50="Researching",IF(NOT(ISNUMBER(H50)),"Apply soon",IF(H50&lt;Summary!$C$6,"Deadline passed",IF(H50-Summary!$C$6&lt;=Summary!$C$8,"Due soon","Not due yet"))),IF(I50="Offer","Decide on offer",IF(OR(I50="Applied",I50="Assessment",I50="Interview"),IF(ISNUMBER(P50),IF(P50&lt;=Summary!$C$6,"Follow up now","Waiting"),"Waiting"),"Closed"))))</f>
        <v/>
      </c>
      <c r="R50" s="11"/>
    </row>
    <row r="51" ht="17" customHeight="1" spans="2:18" x14ac:dyDescent="0.25">
      <c r="B51" s="11"/>
      <c r="C51" s="11"/>
      <c r="D51" s="11"/>
      <c r="E51" s="11"/>
      <c r="F51" s="11"/>
      <c r="G51" s="12"/>
      <c r="H51" s="13"/>
      <c r="I51" s="11"/>
      <c r="J51" s="13"/>
      <c r="K51" s="11"/>
      <c r="L51" s="14" t="b">
        <v>0</v>
      </c>
      <c r="M51" s="14" t="b">
        <v>0</v>
      </c>
      <c r="N51" s="11"/>
      <c r="O51" s="15" t="str">
        <f>IF(OR(ISBLANK(B51),NOT(ISNUMBER(H51)),I51&lt;&gt;"Researching"),"",H51-Summary!$C$6)</f>
        <v/>
      </c>
      <c r="P51" s="16" t="str">
        <f>IF(ISBLANK(B51),"",IF(AND(OR(I51="Applied",I51="Assessment",I51="Interview"),ISNUMBER(J51)),J51+Summary!$C$7,""))</f>
        <v/>
      </c>
      <c r="Q51" s="17" t="str">
        <f>IF(ISBLANK(B51),"",IF(I51="Researching",IF(NOT(ISNUMBER(H51)),"Apply soon",IF(H51&lt;Summary!$C$6,"Deadline passed",IF(H51-Summary!$C$6&lt;=Summary!$C$8,"Due soon","Not due yet"))),IF(I51="Offer","Decide on offer",IF(OR(I51="Applied",I51="Assessment",I51="Interview"),IF(ISNUMBER(P51),IF(P51&lt;=Summary!$C$6,"Follow up now","Waiting"),"Waiting"),"Closed"))))</f>
        <v/>
      </c>
      <c r="R51" s="11"/>
    </row>
    <row r="52" ht="17" customHeight="1" spans="2:18" x14ac:dyDescent="0.25">
      <c r="B52" s="11"/>
      <c r="C52" s="11"/>
      <c r="D52" s="11"/>
      <c r="E52" s="11"/>
      <c r="F52" s="11"/>
      <c r="G52" s="12"/>
      <c r="H52" s="13"/>
      <c r="I52" s="11"/>
      <c r="J52" s="13"/>
      <c r="K52" s="11"/>
      <c r="L52" s="14" t="b">
        <v>0</v>
      </c>
      <c r="M52" s="14" t="b">
        <v>0</v>
      </c>
      <c r="N52" s="11"/>
      <c r="O52" s="15" t="str">
        <f>IF(OR(ISBLANK(B52),NOT(ISNUMBER(H52)),I52&lt;&gt;"Researching"),"",H52-Summary!$C$6)</f>
        <v/>
      </c>
      <c r="P52" s="16" t="str">
        <f>IF(ISBLANK(B52),"",IF(AND(OR(I52="Applied",I52="Assessment",I52="Interview"),ISNUMBER(J52)),J52+Summary!$C$7,""))</f>
        <v/>
      </c>
      <c r="Q52" s="17" t="str">
        <f>IF(ISBLANK(B52),"",IF(I52="Researching",IF(NOT(ISNUMBER(H52)),"Apply soon",IF(H52&lt;Summary!$C$6,"Deadline passed",IF(H52-Summary!$C$6&lt;=Summary!$C$8,"Due soon","Not due yet"))),IF(I52="Offer","Decide on offer",IF(OR(I52="Applied",I52="Assessment",I52="Interview"),IF(ISNUMBER(P52),IF(P52&lt;=Summary!$C$6,"Follow up now","Waiting"),"Waiting"),"Closed"))))</f>
        <v/>
      </c>
      <c r="R52" s="11"/>
    </row>
    <row r="53" ht="17" customHeight="1" spans="2:18" x14ac:dyDescent="0.25">
      <c r="B53" s="11"/>
      <c r="C53" s="11"/>
      <c r="D53" s="11"/>
      <c r="E53" s="11"/>
      <c r="F53" s="11"/>
      <c r="G53" s="12"/>
      <c r="H53" s="13"/>
      <c r="I53" s="11"/>
      <c r="J53" s="13"/>
      <c r="K53" s="11"/>
      <c r="L53" s="14" t="b">
        <v>0</v>
      </c>
      <c r="M53" s="14" t="b">
        <v>0</v>
      </c>
      <c r="N53" s="11"/>
      <c r="O53" s="15" t="str">
        <f>IF(OR(ISBLANK(B53),NOT(ISNUMBER(H53)),I53&lt;&gt;"Researching"),"",H53-Summary!$C$6)</f>
        <v/>
      </c>
      <c r="P53" s="16" t="str">
        <f>IF(ISBLANK(B53),"",IF(AND(OR(I53="Applied",I53="Assessment",I53="Interview"),ISNUMBER(J53)),J53+Summary!$C$7,""))</f>
        <v/>
      </c>
      <c r="Q53" s="17" t="str">
        <f>IF(ISBLANK(B53),"",IF(I53="Researching",IF(NOT(ISNUMBER(H53)),"Apply soon",IF(H53&lt;Summary!$C$6,"Deadline passed",IF(H53-Summary!$C$6&lt;=Summary!$C$8,"Due soon","Not due yet"))),IF(I53="Offer","Decide on offer",IF(OR(I53="Applied",I53="Assessment",I53="Interview"),IF(ISNUMBER(P53),IF(P53&lt;=Summary!$C$6,"Follow up now","Waiting"),"Waiting"),"Closed"))))</f>
        <v/>
      </c>
      <c r="R53" s="11"/>
    </row>
    <row r="54" ht="17" customHeight="1" spans="2:18" x14ac:dyDescent="0.25">
      <c r="B54" s="11"/>
      <c r="C54" s="11"/>
      <c r="D54" s="11"/>
      <c r="E54" s="11"/>
      <c r="F54" s="11"/>
      <c r="G54" s="12"/>
      <c r="H54" s="13"/>
      <c r="I54" s="11"/>
      <c r="J54" s="13"/>
      <c r="K54" s="11"/>
      <c r="L54" s="14" t="b">
        <v>0</v>
      </c>
      <c r="M54" s="14" t="b">
        <v>0</v>
      </c>
      <c r="N54" s="11"/>
      <c r="O54" s="15" t="str">
        <f>IF(OR(ISBLANK(B54),NOT(ISNUMBER(H54)),I54&lt;&gt;"Researching"),"",H54-Summary!$C$6)</f>
        <v/>
      </c>
      <c r="P54" s="16" t="str">
        <f>IF(ISBLANK(B54),"",IF(AND(OR(I54="Applied",I54="Assessment",I54="Interview"),ISNUMBER(J54)),J54+Summary!$C$7,""))</f>
        <v/>
      </c>
      <c r="Q54" s="17" t="str">
        <f>IF(ISBLANK(B54),"",IF(I54="Researching",IF(NOT(ISNUMBER(H54)),"Apply soon",IF(H54&lt;Summary!$C$6,"Deadline passed",IF(H54-Summary!$C$6&lt;=Summary!$C$8,"Due soon","Not due yet"))),IF(I54="Offer","Decide on offer",IF(OR(I54="Applied",I54="Assessment",I54="Interview"),IF(ISNUMBER(P54),IF(P54&lt;=Summary!$C$6,"Follow up now","Waiting"),"Waiting"),"Closed"))))</f>
        <v/>
      </c>
      <c r="R54" s="11"/>
    </row>
    <row r="55" ht="17" customHeight="1" spans="2:18" x14ac:dyDescent="0.25">
      <c r="B55" s="11"/>
      <c r="C55" s="11"/>
      <c r="D55" s="11"/>
      <c r="E55" s="11"/>
      <c r="F55" s="11"/>
      <c r="G55" s="12"/>
      <c r="H55" s="13"/>
      <c r="I55" s="11"/>
      <c r="J55" s="13"/>
      <c r="K55" s="11"/>
      <c r="L55" s="14" t="b">
        <v>0</v>
      </c>
      <c r="M55" s="14" t="b">
        <v>0</v>
      </c>
      <c r="N55" s="11"/>
      <c r="O55" s="15" t="str">
        <f>IF(OR(ISBLANK(B55),NOT(ISNUMBER(H55)),I55&lt;&gt;"Researching"),"",H55-Summary!$C$6)</f>
        <v/>
      </c>
      <c r="P55" s="16" t="str">
        <f>IF(ISBLANK(B55),"",IF(AND(OR(I55="Applied",I55="Assessment",I55="Interview"),ISNUMBER(J55)),J55+Summary!$C$7,""))</f>
        <v/>
      </c>
      <c r="Q55" s="17" t="str">
        <f>IF(ISBLANK(B55),"",IF(I55="Researching",IF(NOT(ISNUMBER(H55)),"Apply soon",IF(H55&lt;Summary!$C$6,"Deadline passed",IF(H55-Summary!$C$6&lt;=Summary!$C$8,"Due soon","Not due yet"))),IF(I55="Offer","Decide on offer",IF(OR(I55="Applied",I55="Assessment",I55="Interview"),IF(ISNUMBER(P55),IF(P55&lt;=Summary!$C$6,"Follow up now","Waiting"),"Waiting"),"Closed"))))</f>
        <v/>
      </c>
      <c r="R55" s="11"/>
    </row>
    <row r="56" ht="17" customHeight="1" spans="2:18" x14ac:dyDescent="0.25">
      <c r="B56" s="11"/>
      <c r="C56" s="11"/>
      <c r="D56" s="11"/>
      <c r="E56" s="11"/>
      <c r="F56" s="11"/>
      <c r="G56" s="12"/>
      <c r="H56" s="13"/>
      <c r="I56" s="11"/>
      <c r="J56" s="13"/>
      <c r="K56" s="11"/>
      <c r="L56" s="14" t="b">
        <v>0</v>
      </c>
      <c r="M56" s="14" t="b">
        <v>0</v>
      </c>
      <c r="N56" s="11"/>
      <c r="O56" s="15" t="str">
        <f>IF(OR(ISBLANK(B56),NOT(ISNUMBER(H56)),I56&lt;&gt;"Researching"),"",H56-Summary!$C$6)</f>
        <v/>
      </c>
      <c r="P56" s="16" t="str">
        <f>IF(ISBLANK(B56),"",IF(AND(OR(I56="Applied",I56="Assessment",I56="Interview"),ISNUMBER(J56)),J56+Summary!$C$7,""))</f>
        <v/>
      </c>
      <c r="Q56" s="17" t="str">
        <f>IF(ISBLANK(B56),"",IF(I56="Researching",IF(NOT(ISNUMBER(H56)),"Apply soon",IF(H56&lt;Summary!$C$6,"Deadline passed",IF(H56-Summary!$C$6&lt;=Summary!$C$8,"Due soon","Not due yet"))),IF(I56="Offer","Decide on offer",IF(OR(I56="Applied",I56="Assessment",I56="Interview"),IF(ISNUMBER(P56),IF(P56&lt;=Summary!$C$6,"Follow up now","Waiting"),"Waiting"),"Closed"))))</f>
        <v/>
      </c>
      <c r="R56" s="11"/>
    </row>
    <row r="57" ht="17" customHeight="1" spans="2:18" x14ac:dyDescent="0.25">
      <c r="B57" s="11"/>
      <c r="C57" s="11"/>
      <c r="D57" s="11"/>
      <c r="E57" s="11"/>
      <c r="F57" s="11"/>
      <c r="G57" s="12"/>
      <c r="H57" s="13"/>
      <c r="I57" s="11"/>
      <c r="J57" s="13"/>
      <c r="K57" s="11"/>
      <c r="L57" s="14" t="b">
        <v>0</v>
      </c>
      <c r="M57" s="14" t="b">
        <v>0</v>
      </c>
      <c r="N57" s="11"/>
      <c r="O57" s="15" t="str">
        <f>IF(OR(ISBLANK(B57),NOT(ISNUMBER(H57)),I57&lt;&gt;"Researching"),"",H57-Summary!$C$6)</f>
        <v/>
      </c>
      <c r="P57" s="16" t="str">
        <f>IF(ISBLANK(B57),"",IF(AND(OR(I57="Applied",I57="Assessment",I57="Interview"),ISNUMBER(J57)),J57+Summary!$C$7,""))</f>
        <v/>
      </c>
      <c r="Q57" s="17" t="str">
        <f>IF(ISBLANK(B57),"",IF(I57="Researching",IF(NOT(ISNUMBER(H57)),"Apply soon",IF(H57&lt;Summary!$C$6,"Deadline passed",IF(H57-Summary!$C$6&lt;=Summary!$C$8,"Due soon","Not due yet"))),IF(I57="Offer","Decide on offer",IF(OR(I57="Applied",I57="Assessment",I57="Interview"),IF(ISNUMBER(P57),IF(P57&lt;=Summary!$C$6,"Follow up now","Waiting"),"Waiting"),"Closed"))))</f>
        <v/>
      </c>
      <c r="R57" s="11"/>
    </row>
    <row r="58" ht="17" customHeight="1" spans="2:18" x14ac:dyDescent="0.25">
      <c r="B58" s="11"/>
      <c r="C58" s="11"/>
      <c r="D58" s="11"/>
      <c r="E58" s="11"/>
      <c r="F58" s="11"/>
      <c r="G58" s="12"/>
      <c r="H58" s="13"/>
      <c r="I58" s="11"/>
      <c r="J58" s="13"/>
      <c r="K58" s="11"/>
      <c r="L58" s="14" t="b">
        <v>0</v>
      </c>
      <c r="M58" s="14" t="b">
        <v>0</v>
      </c>
      <c r="N58" s="11"/>
      <c r="O58" s="15" t="str">
        <f>IF(OR(ISBLANK(B58),NOT(ISNUMBER(H58)),I58&lt;&gt;"Researching"),"",H58-Summary!$C$6)</f>
        <v/>
      </c>
      <c r="P58" s="16" t="str">
        <f>IF(ISBLANK(B58),"",IF(AND(OR(I58="Applied",I58="Assessment",I58="Interview"),ISNUMBER(J58)),J58+Summary!$C$7,""))</f>
        <v/>
      </c>
      <c r="Q58" s="17" t="str">
        <f>IF(ISBLANK(B58),"",IF(I58="Researching",IF(NOT(ISNUMBER(H58)),"Apply soon",IF(H58&lt;Summary!$C$6,"Deadline passed",IF(H58-Summary!$C$6&lt;=Summary!$C$8,"Due soon","Not due yet"))),IF(I58="Offer","Decide on offer",IF(OR(I58="Applied",I58="Assessment",I58="Interview"),IF(ISNUMBER(P58),IF(P58&lt;=Summary!$C$6,"Follow up now","Waiting"),"Waiting"),"Closed"))))</f>
        <v/>
      </c>
      <c r="R58" s="11"/>
    </row>
    <row r="59" ht="17" customHeight="1" spans="2:18" x14ac:dyDescent="0.25">
      <c r="B59" s="11"/>
      <c r="C59" s="11"/>
      <c r="D59" s="11"/>
      <c r="E59" s="11"/>
      <c r="F59" s="11"/>
      <c r="G59" s="12"/>
      <c r="H59" s="13"/>
      <c r="I59" s="11"/>
      <c r="J59" s="13"/>
      <c r="K59" s="11"/>
      <c r="L59" s="14" t="b">
        <v>0</v>
      </c>
      <c r="M59" s="14" t="b">
        <v>0</v>
      </c>
      <c r="N59" s="11"/>
      <c r="O59" s="15" t="str">
        <f>IF(OR(ISBLANK(B59),NOT(ISNUMBER(H59)),I59&lt;&gt;"Researching"),"",H59-Summary!$C$6)</f>
        <v/>
      </c>
      <c r="P59" s="16" t="str">
        <f>IF(ISBLANK(B59),"",IF(AND(OR(I59="Applied",I59="Assessment",I59="Interview"),ISNUMBER(J59)),J59+Summary!$C$7,""))</f>
        <v/>
      </c>
      <c r="Q59" s="17" t="str">
        <f>IF(ISBLANK(B59),"",IF(I59="Researching",IF(NOT(ISNUMBER(H59)),"Apply soon",IF(H59&lt;Summary!$C$6,"Deadline passed",IF(H59-Summary!$C$6&lt;=Summary!$C$8,"Due soon","Not due yet"))),IF(I59="Offer","Decide on offer",IF(OR(I59="Applied",I59="Assessment",I59="Interview"),IF(ISNUMBER(P59),IF(P59&lt;=Summary!$C$6,"Follow up now","Waiting"),"Waiting"),"Closed"))))</f>
        <v/>
      </c>
      <c r="R59" s="11"/>
    </row>
    <row r="60" ht="17" customHeight="1" spans="2:18" x14ac:dyDescent="0.25">
      <c r="B60" s="11"/>
      <c r="C60" s="11"/>
      <c r="D60" s="11"/>
      <c r="E60" s="11"/>
      <c r="F60" s="11"/>
      <c r="G60" s="12"/>
      <c r="H60" s="13"/>
      <c r="I60" s="11"/>
      <c r="J60" s="13"/>
      <c r="K60" s="11"/>
      <c r="L60" s="14" t="b">
        <v>0</v>
      </c>
      <c r="M60" s="14" t="b">
        <v>0</v>
      </c>
      <c r="N60" s="11"/>
      <c r="O60" s="15" t="str">
        <f>IF(OR(ISBLANK(B60),NOT(ISNUMBER(H60)),I60&lt;&gt;"Researching"),"",H60-Summary!$C$6)</f>
        <v/>
      </c>
      <c r="P60" s="16" t="str">
        <f>IF(ISBLANK(B60),"",IF(AND(OR(I60="Applied",I60="Assessment",I60="Interview"),ISNUMBER(J60)),J60+Summary!$C$7,""))</f>
        <v/>
      </c>
      <c r="Q60" s="17" t="str">
        <f>IF(ISBLANK(B60),"",IF(I60="Researching",IF(NOT(ISNUMBER(H60)),"Apply soon",IF(H60&lt;Summary!$C$6,"Deadline passed",IF(H60-Summary!$C$6&lt;=Summary!$C$8,"Due soon","Not due yet"))),IF(I60="Offer","Decide on offer",IF(OR(I60="Applied",I60="Assessment",I60="Interview"),IF(ISNUMBER(P60),IF(P60&lt;=Summary!$C$6,"Follow up now","Waiting"),"Waiting"),"Closed"))))</f>
        <v/>
      </c>
      <c r="R60" s="11"/>
    </row>
    <row r="61" ht="17" customHeight="1" spans="2:18" x14ac:dyDescent="0.25">
      <c r="B61" s="11"/>
      <c r="C61" s="11"/>
      <c r="D61" s="11"/>
      <c r="E61" s="11"/>
      <c r="F61" s="11"/>
      <c r="G61" s="12"/>
      <c r="H61" s="13"/>
      <c r="I61" s="11"/>
      <c r="J61" s="13"/>
      <c r="K61" s="11"/>
      <c r="L61" s="14" t="b">
        <v>0</v>
      </c>
      <c r="M61" s="14" t="b">
        <v>0</v>
      </c>
      <c r="N61" s="11"/>
      <c r="O61" s="15" t="str">
        <f>IF(OR(ISBLANK(B61),NOT(ISNUMBER(H61)),I61&lt;&gt;"Researching"),"",H61-Summary!$C$6)</f>
        <v/>
      </c>
      <c r="P61" s="16" t="str">
        <f>IF(ISBLANK(B61),"",IF(AND(OR(I61="Applied",I61="Assessment",I61="Interview"),ISNUMBER(J61)),J61+Summary!$C$7,""))</f>
        <v/>
      </c>
      <c r="Q61" s="17" t="str">
        <f>IF(ISBLANK(B61),"",IF(I61="Researching",IF(NOT(ISNUMBER(H61)),"Apply soon",IF(H61&lt;Summary!$C$6,"Deadline passed",IF(H61-Summary!$C$6&lt;=Summary!$C$8,"Due soon","Not due yet"))),IF(I61="Offer","Decide on offer",IF(OR(I61="Applied",I61="Assessment",I61="Interview"),IF(ISNUMBER(P61),IF(P61&lt;=Summary!$C$6,"Follow up now","Waiting"),"Waiting"),"Closed"))))</f>
        <v/>
      </c>
      <c r="R61" s="11"/>
    </row>
    <row r="62" ht="17" customHeight="1" spans="2:18" x14ac:dyDescent="0.25">
      <c r="B62" s="11"/>
      <c r="C62" s="11"/>
      <c r="D62" s="11"/>
      <c r="E62" s="11"/>
      <c r="F62" s="11"/>
      <c r="G62" s="12"/>
      <c r="H62" s="13"/>
      <c r="I62" s="11"/>
      <c r="J62" s="13"/>
      <c r="K62" s="11"/>
      <c r="L62" s="14" t="b">
        <v>0</v>
      </c>
      <c r="M62" s="14" t="b">
        <v>0</v>
      </c>
      <c r="N62" s="11"/>
      <c r="O62" s="15" t="str">
        <f>IF(OR(ISBLANK(B62),NOT(ISNUMBER(H62)),I62&lt;&gt;"Researching"),"",H62-Summary!$C$6)</f>
        <v/>
      </c>
      <c r="P62" s="16" t="str">
        <f>IF(ISBLANK(B62),"",IF(AND(OR(I62="Applied",I62="Assessment",I62="Interview"),ISNUMBER(J62)),J62+Summary!$C$7,""))</f>
        <v/>
      </c>
      <c r="Q62" s="17" t="str">
        <f>IF(ISBLANK(B62),"",IF(I62="Researching",IF(NOT(ISNUMBER(H62)),"Apply soon",IF(H62&lt;Summary!$C$6,"Deadline passed",IF(H62-Summary!$C$6&lt;=Summary!$C$8,"Due soon","Not due yet"))),IF(I62="Offer","Decide on offer",IF(OR(I62="Applied",I62="Assessment",I62="Interview"),IF(ISNUMBER(P62),IF(P62&lt;=Summary!$C$6,"Follow up now","Waiting"),"Waiting"),"Closed"))))</f>
        <v/>
      </c>
      <c r="R62" s="11"/>
    </row>
    <row r="63" ht="17" customHeight="1" spans="2:18" x14ac:dyDescent="0.25">
      <c r="B63" s="11"/>
      <c r="C63" s="11"/>
      <c r="D63" s="11"/>
      <c r="E63" s="11"/>
      <c r="F63" s="11"/>
      <c r="G63" s="12"/>
      <c r="H63" s="13"/>
      <c r="I63" s="11"/>
      <c r="J63" s="13"/>
      <c r="K63" s="11"/>
      <c r="L63" s="14" t="b">
        <v>0</v>
      </c>
      <c r="M63" s="14" t="b">
        <v>0</v>
      </c>
      <c r="N63" s="11"/>
      <c r="O63" s="15" t="str">
        <f>IF(OR(ISBLANK(B63),NOT(ISNUMBER(H63)),I63&lt;&gt;"Researching"),"",H63-Summary!$C$6)</f>
        <v/>
      </c>
      <c r="P63" s="16" t="str">
        <f>IF(ISBLANK(B63),"",IF(AND(OR(I63="Applied",I63="Assessment",I63="Interview"),ISNUMBER(J63)),J63+Summary!$C$7,""))</f>
        <v/>
      </c>
      <c r="Q63" s="17" t="str">
        <f>IF(ISBLANK(B63),"",IF(I63="Researching",IF(NOT(ISNUMBER(H63)),"Apply soon",IF(H63&lt;Summary!$C$6,"Deadline passed",IF(H63-Summary!$C$6&lt;=Summary!$C$8,"Due soon","Not due yet"))),IF(I63="Offer","Decide on offer",IF(OR(I63="Applied",I63="Assessment",I63="Interview"),IF(ISNUMBER(P63),IF(P63&lt;=Summary!$C$6,"Follow up now","Waiting"),"Waiting"),"Closed"))))</f>
        <v/>
      </c>
      <c r="R63" s="11"/>
    </row>
    <row r="64" ht="17" customHeight="1" spans="2:18" x14ac:dyDescent="0.25">
      <c r="B64" s="11"/>
      <c r="C64" s="11"/>
      <c r="D64" s="11"/>
      <c r="E64" s="11"/>
      <c r="F64" s="11"/>
      <c r="G64" s="12"/>
      <c r="H64" s="13"/>
      <c r="I64" s="11"/>
      <c r="J64" s="13"/>
      <c r="K64" s="11"/>
      <c r="L64" s="14" t="b">
        <v>0</v>
      </c>
      <c r="M64" s="14" t="b">
        <v>0</v>
      </c>
      <c r="N64" s="11"/>
      <c r="O64" s="15" t="str">
        <f>IF(OR(ISBLANK(B64),NOT(ISNUMBER(H64)),I64&lt;&gt;"Researching"),"",H64-Summary!$C$6)</f>
        <v/>
      </c>
      <c r="P64" s="16" t="str">
        <f>IF(ISBLANK(B64),"",IF(AND(OR(I64="Applied",I64="Assessment",I64="Interview"),ISNUMBER(J64)),J64+Summary!$C$7,""))</f>
        <v/>
      </c>
      <c r="Q64" s="17" t="str">
        <f>IF(ISBLANK(B64),"",IF(I64="Researching",IF(NOT(ISNUMBER(H64)),"Apply soon",IF(H64&lt;Summary!$C$6,"Deadline passed",IF(H64-Summary!$C$6&lt;=Summary!$C$8,"Due soon","Not due yet"))),IF(I64="Offer","Decide on offer",IF(OR(I64="Applied",I64="Assessment",I64="Interview"),IF(ISNUMBER(P64),IF(P64&lt;=Summary!$C$6,"Follow up now","Waiting"),"Waiting"),"Closed"))))</f>
        <v/>
      </c>
      <c r="R64" s="11"/>
    </row>
    <row r="65" ht="17" customHeight="1" spans="2:18" x14ac:dyDescent="0.25">
      <c r="B65" s="11"/>
      <c r="C65" s="11"/>
      <c r="D65" s="11"/>
      <c r="E65" s="11"/>
      <c r="F65" s="11"/>
      <c r="G65" s="12"/>
      <c r="H65" s="13"/>
      <c r="I65" s="11"/>
      <c r="J65" s="13"/>
      <c r="K65" s="11"/>
      <c r="L65" s="14" t="b">
        <v>0</v>
      </c>
      <c r="M65" s="14" t="b">
        <v>0</v>
      </c>
      <c r="N65" s="11"/>
      <c r="O65" s="15" t="str">
        <f>IF(OR(ISBLANK(B65),NOT(ISNUMBER(H65)),I65&lt;&gt;"Researching"),"",H65-Summary!$C$6)</f>
        <v/>
      </c>
      <c r="P65" s="16" t="str">
        <f>IF(ISBLANK(B65),"",IF(AND(OR(I65="Applied",I65="Assessment",I65="Interview"),ISNUMBER(J65)),J65+Summary!$C$7,""))</f>
        <v/>
      </c>
      <c r="Q65" s="17" t="str">
        <f>IF(ISBLANK(B65),"",IF(I65="Researching",IF(NOT(ISNUMBER(H65)),"Apply soon",IF(H65&lt;Summary!$C$6,"Deadline passed",IF(H65-Summary!$C$6&lt;=Summary!$C$8,"Due soon","Not due yet"))),IF(I65="Offer","Decide on offer",IF(OR(I65="Applied",I65="Assessment",I65="Interview"),IF(ISNUMBER(P65),IF(P65&lt;=Summary!$C$6,"Follow up now","Waiting"),"Waiting"),"Closed"))))</f>
        <v/>
      </c>
      <c r="R65" s="11"/>
    </row>
    <row r="66" ht="17" customHeight="1" spans="2:18" x14ac:dyDescent="0.25">
      <c r="B66" s="11"/>
      <c r="C66" s="11"/>
      <c r="D66" s="11"/>
      <c r="E66" s="11"/>
      <c r="F66" s="11"/>
      <c r="G66" s="12"/>
      <c r="H66" s="13"/>
      <c r="I66" s="11"/>
      <c r="J66" s="13"/>
      <c r="K66" s="11"/>
      <c r="L66" s="14"/>
      <c r="M66" s="14"/>
      <c r="N66" s="11"/>
      <c r="O66" s="18"/>
      <c r="P66" s="13"/>
      <c r="Q66" s="11"/>
      <c r="R66" s="11"/>
    </row>
    <row r="67" ht="17" customHeight="1" spans="2:18" x14ac:dyDescent="0.25">
      <c r="B67" s="11"/>
      <c r="C67" s="11"/>
      <c r="D67" s="11"/>
      <c r="E67" s="11"/>
      <c r="F67" s="11"/>
      <c r="G67" s="12"/>
      <c r="H67" s="13"/>
      <c r="I67" s="11"/>
      <c r="J67" s="13"/>
      <c r="K67" s="11"/>
      <c r="L67" s="14"/>
      <c r="M67" s="14"/>
      <c r="N67" s="11"/>
      <c r="O67" s="18"/>
      <c r="P67" s="13"/>
      <c r="Q67" s="11"/>
      <c r="R67" s="11"/>
    </row>
    <row r="68" ht="17" customHeight="1" spans="2:18" x14ac:dyDescent="0.25">
      <c r="B68" s="11"/>
      <c r="C68" s="11"/>
      <c r="D68" s="11"/>
      <c r="E68" s="11"/>
      <c r="F68" s="11"/>
      <c r="G68" s="12"/>
      <c r="H68" s="13"/>
      <c r="I68" s="11"/>
      <c r="J68" s="13"/>
      <c r="K68" s="11"/>
      <c r="L68" s="14"/>
      <c r="M68" s="14"/>
      <c r="N68" s="11"/>
      <c r="O68" s="18"/>
      <c r="P68" s="13"/>
      <c r="Q68" s="11"/>
      <c r="R68" s="11"/>
    </row>
    <row r="69" ht="17" customHeight="1" spans="2:18" x14ac:dyDescent="0.25">
      <c r="B69" s="11"/>
      <c r="C69" s="11"/>
      <c r="D69" s="11"/>
      <c r="E69" s="11"/>
      <c r="F69" s="11"/>
      <c r="G69" s="12"/>
      <c r="H69" s="13"/>
      <c r="I69" s="11"/>
      <c r="J69" s="13"/>
      <c r="K69" s="11"/>
      <c r="L69" s="14"/>
      <c r="M69" s="14"/>
      <c r="N69" s="11"/>
      <c r="O69" s="18"/>
      <c r="P69" s="13"/>
      <c r="Q69" s="11"/>
      <c r="R69" s="11"/>
    </row>
    <row r="70" ht="17" customHeight="1" spans="2:18" x14ac:dyDescent="0.25">
      <c r="B70" s="11"/>
      <c r="C70" s="11"/>
      <c r="D70" s="11"/>
      <c r="E70" s="11"/>
      <c r="F70" s="11"/>
      <c r="G70" s="12"/>
      <c r="H70" s="13"/>
      <c r="I70" s="11"/>
      <c r="J70" s="13"/>
      <c r="K70" s="11"/>
      <c r="L70" s="14"/>
      <c r="M70" s="14"/>
      <c r="N70" s="11"/>
      <c r="O70" s="18"/>
      <c r="P70" s="13"/>
      <c r="Q70" s="11"/>
      <c r="R70" s="11"/>
    </row>
    <row r="71" ht="17" customHeight="1" spans="2:18" x14ac:dyDescent="0.25">
      <c r="B71" s="11"/>
      <c r="C71" s="11"/>
      <c r="D71" s="11"/>
      <c r="E71" s="11"/>
      <c r="F71" s="11"/>
      <c r="G71" s="12"/>
      <c r="H71" s="13"/>
      <c r="I71" s="11"/>
      <c r="J71" s="13"/>
      <c r="K71" s="11"/>
      <c r="L71" s="14"/>
      <c r="M71" s="14"/>
      <c r="N71" s="11"/>
      <c r="O71" s="18"/>
      <c r="P71" s="13"/>
      <c r="Q71" s="11"/>
      <c r="R71" s="11"/>
    </row>
    <row r="72" ht="17" customHeight="1" spans="2:18" x14ac:dyDescent="0.25">
      <c r="B72" s="11"/>
      <c r="C72" s="11"/>
      <c r="D72" s="11"/>
      <c r="E72" s="11"/>
      <c r="F72" s="11"/>
      <c r="G72" s="12"/>
      <c r="H72" s="13"/>
      <c r="I72" s="11"/>
      <c r="J72" s="13"/>
      <c r="K72" s="11"/>
      <c r="L72" s="14"/>
      <c r="M72" s="14"/>
      <c r="N72" s="11"/>
      <c r="O72" s="18"/>
      <c r="P72" s="13"/>
      <c r="Q72" s="11"/>
      <c r="R72" s="11"/>
    </row>
    <row r="73" ht="17" customHeight="1" spans="2:18" x14ac:dyDescent="0.25">
      <c r="B73" s="11"/>
      <c r="C73" s="11"/>
      <c r="D73" s="11"/>
      <c r="E73" s="11"/>
      <c r="F73" s="11"/>
      <c r="G73" s="12"/>
      <c r="H73" s="13"/>
      <c r="I73" s="11"/>
      <c r="J73" s="13"/>
      <c r="K73" s="11"/>
      <c r="L73" s="14"/>
      <c r="M73" s="14"/>
      <c r="N73" s="11"/>
      <c r="O73" s="18"/>
      <c r="P73" s="13"/>
      <c r="Q73" s="11"/>
      <c r="R73" s="11"/>
    </row>
    <row r="74" ht="17" customHeight="1" spans="2:18" x14ac:dyDescent="0.25">
      <c r="B74" s="11"/>
      <c r="C74" s="11"/>
      <c r="D74" s="11"/>
      <c r="E74" s="11"/>
      <c r="F74" s="11"/>
      <c r="G74" s="12"/>
      <c r="H74" s="13"/>
      <c r="I74" s="11"/>
      <c r="J74" s="13"/>
      <c r="K74" s="11"/>
      <c r="L74" s="14"/>
      <c r="M74" s="14"/>
      <c r="N74" s="11"/>
      <c r="O74" s="18"/>
      <c r="P74" s="13"/>
      <c r="Q74" s="11"/>
      <c r="R74" s="11"/>
    </row>
    <row r="75" ht="17" customHeight="1" spans="2:18" x14ac:dyDescent="0.25">
      <c r="B75" s="11"/>
      <c r="C75" s="11"/>
      <c r="D75" s="11"/>
      <c r="E75" s="11"/>
      <c r="F75" s="11"/>
      <c r="G75" s="12"/>
      <c r="H75" s="13"/>
      <c r="I75" s="11"/>
      <c r="J75" s="13"/>
      <c r="K75" s="11"/>
      <c r="L75" s="14"/>
      <c r="M75" s="14"/>
      <c r="N75" s="11"/>
      <c r="O75" s="18"/>
      <c r="P75" s="13"/>
      <c r="Q75" s="11"/>
      <c r="R75" s="11"/>
    </row>
  </sheetData>
  <mergeCells count="3">
    <mergeCell ref="P1:R1"/>
    <mergeCell ref="B2:O2"/>
    <mergeCell ref="P2:R2"/>
  </mergeCells>
  <dataValidations count="2">
    <dataValidation type="list" allowBlank="1" sqref="L10:M65">
      <formula1>"TRUE,FALSE"</formula1>
    </dataValidation>
    <dataValidation type="list" allowBlank="1" sqref="L6:M65">
      <formula1>"TRUE,FALSE"</formula1>
    </dataValidation>
  </dataValidation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L5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6" customWidth="1"/>
    <col min="3" max="3" width="22" customWidth="1"/>
    <col min="4" max="4" width="15" customWidth="1"/>
    <col min="5" max="5" width="13" customWidth="1"/>
    <col min="6" max="6" width="24" customWidth="1"/>
    <col min="7" max="7" width="12" customWidth="1"/>
    <col min="9" max="10" width="12" customWidth="1"/>
    <col min="11" max="11" width="14" customWidth="1"/>
    <col min="12" max="12" width="28" customWidth="1"/>
  </cols>
  <sheetData>
    <row r="1" ht="34" customHeight="1" spans="2:12" x14ac:dyDescent="0.25">
      <c r="B1" s="1" t="s">
        <v>92</v>
      </c>
      <c r="J1" s="2" t="s">
        <v>1</v>
      </c>
      <c r="K1" s="2"/>
      <c r="L1" s="2"/>
    </row>
    <row r="2" ht="28" customHeight="1" spans="2:12" x14ac:dyDescent="0.25">
      <c r="B2" s="3" t="s">
        <v>93</v>
      </c>
      <c r="C2" s="3"/>
      <c r="D2" s="3"/>
      <c r="E2" s="3"/>
      <c r="F2" s="3"/>
      <c r="G2" s="3"/>
      <c r="H2" s="3"/>
      <c r="I2" s="3"/>
      <c r="J2" s="4" t="s">
        <v>3</v>
      </c>
      <c r="K2" s="4"/>
      <c r="L2" s="4"/>
    </row>
    <row r="3" ht="4" customHeight="1" spans="2:12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0" customHeight="1" x14ac:dyDescent="0.25"/>
    <row r="5" ht="30" customHeight="1" spans="2:12" x14ac:dyDescent="0.25">
      <c r="B5" s="6" t="s">
        <v>94</v>
      </c>
      <c r="C5" s="6" t="s">
        <v>4</v>
      </c>
      <c r="D5" s="6" t="s">
        <v>95</v>
      </c>
      <c r="E5" s="7" t="s">
        <v>96</v>
      </c>
      <c r="F5" s="6" t="s">
        <v>97</v>
      </c>
      <c r="G5" s="9" t="s">
        <v>98</v>
      </c>
      <c r="H5" s="10" t="s">
        <v>99</v>
      </c>
      <c r="I5" s="8" t="s">
        <v>100</v>
      </c>
      <c r="J5" s="8" t="s">
        <v>101</v>
      </c>
      <c r="K5" s="6" t="s">
        <v>102</v>
      </c>
      <c r="L5" s="6" t="s">
        <v>20</v>
      </c>
    </row>
    <row r="6" ht="17" customHeight="1" spans="2:12" x14ac:dyDescent="0.25">
      <c r="B6" s="11" t="s">
        <v>28</v>
      </c>
      <c r="C6" s="11" t="s">
        <v>21</v>
      </c>
      <c r="D6" s="11" t="s">
        <v>103</v>
      </c>
      <c r="E6" s="11" t="s">
        <v>104</v>
      </c>
      <c r="F6" s="11" t="s">
        <v>105</v>
      </c>
      <c r="G6" s="13">
        <v>46275</v>
      </c>
      <c r="H6" s="14" t="b">
        <v>1</v>
      </c>
      <c r="I6" s="13">
        <v>46303</v>
      </c>
      <c r="J6" s="16">
        <f>IF(OR(ISBLANK(B6),NOT(ISNUMBER(I6))),"",I6+Summary!$C$9)</f>
        <v>46324</v>
      </c>
      <c r="K6" s="17" t="str">
        <f>IF(ISBLANK(B6),"",IF(H6=TRUE,IF(ISNUMBER(J6),IF(J6&lt;=Summary!$C$6,"Reach out","Not yet"),"Not yet"),"Send thank-you"))</f>
        <v>Not yet</v>
      </c>
      <c r="L6" s="11" t="s">
        <v>106</v>
      </c>
    </row>
    <row r="7" ht="17" customHeight="1" spans="2:12" x14ac:dyDescent="0.25">
      <c r="B7" s="11" t="s">
        <v>45</v>
      </c>
      <c r="C7" s="11" t="s">
        <v>42</v>
      </c>
      <c r="D7" s="11" t="s">
        <v>107</v>
      </c>
      <c r="E7" s="11" t="s">
        <v>108</v>
      </c>
      <c r="F7" s="11" t="s">
        <v>109</v>
      </c>
      <c r="G7" s="13">
        <v>46289</v>
      </c>
      <c r="H7" s="14" t="b">
        <v>1</v>
      </c>
      <c r="I7" s="13">
        <v>46289</v>
      </c>
      <c r="J7" s="16">
        <f>IF(OR(ISBLANK(B7),NOT(ISNUMBER(I7))),"",I7+Summary!$C$9)</f>
        <v>46310</v>
      </c>
      <c r="K7" s="17" t="str">
        <f>IF(ISBLANK(B7),"",IF(H7=TRUE,IF(ISNUMBER(J7),IF(J7&lt;=Summary!$C$6,"Reach out","Not yet"),"Not yet"),"Send thank-you"))</f>
        <v>Reach out</v>
      </c>
      <c r="L7" s="11" t="s">
        <v>110</v>
      </c>
    </row>
    <row r="8" ht="17" customHeight="1" spans="2:12" x14ac:dyDescent="0.25">
      <c r="B8" s="11" t="s">
        <v>69</v>
      </c>
      <c r="C8" s="11" t="s">
        <v>65</v>
      </c>
      <c r="D8" s="11" t="s">
        <v>111</v>
      </c>
      <c r="E8" s="11" t="s">
        <v>112</v>
      </c>
      <c r="F8" s="11" t="s">
        <v>113</v>
      </c>
      <c r="G8" s="13">
        <v>46264</v>
      </c>
      <c r="H8" s="14" t="b">
        <v>1</v>
      </c>
      <c r="I8" s="13">
        <v>46307</v>
      </c>
      <c r="J8" s="16">
        <f>IF(OR(ISBLANK(B8),NOT(ISNUMBER(I8))),"",I8+Summary!$C$9)</f>
        <v>46328</v>
      </c>
      <c r="K8" s="17" t="str">
        <f>IF(ISBLANK(B8),"",IF(H8=TRUE,IF(ISNUMBER(J8),IF(J8&lt;=Summary!$C$6,"Reach out","Not yet"),"Not yet"),"Send thank-you"))</f>
        <v>Not yet</v>
      </c>
      <c r="L8" s="11" t="s">
        <v>114</v>
      </c>
    </row>
    <row r="9" ht="17" customHeight="1" spans="2:12" x14ac:dyDescent="0.25">
      <c r="B9" s="11" t="s">
        <v>90</v>
      </c>
      <c r="C9" s="11" t="s">
        <v>87</v>
      </c>
      <c r="D9" s="11" t="s">
        <v>115</v>
      </c>
      <c r="E9" s="11" t="s">
        <v>116</v>
      </c>
      <c r="F9" s="11" t="s">
        <v>117</v>
      </c>
      <c r="G9" s="13">
        <v>46309</v>
      </c>
      <c r="H9" s="14" t="b">
        <v>0</v>
      </c>
      <c r="I9" s="13"/>
      <c r="J9" s="16" t="str">
        <f>IF(OR(ISBLANK(B9),NOT(ISNUMBER(I9))),"",I9+Summary!$C$9)</f>
        <v/>
      </c>
      <c r="K9" s="17" t="str">
        <f>IF(ISBLANK(B9),"",IF(H9=TRUE,IF(ISNUMBER(J9),IF(J9&lt;=Summary!$C$6,"Reach out","Not yet"),"Not yet"),"Send thank-you"))</f>
        <v>Send thank-you</v>
      </c>
      <c r="L9" s="11" t="s">
        <v>118</v>
      </c>
    </row>
    <row r="10" ht="17" customHeight="1" spans="2:12" x14ac:dyDescent="0.25">
      <c r="B10" s="11" t="s">
        <v>59</v>
      </c>
      <c r="C10" s="11" t="s">
        <v>119</v>
      </c>
      <c r="D10" s="11" t="s">
        <v>120</v>
      </c>
      <c r="E10" s="11" t="s">
        <v>121</v>
      </c>
      <c r="F10" s="11" t="s">
        <v>122</v>
      </c>
      <c r="G10" s="13">
        <v>46267</v>
      </c>
      <c r="H10" s="14" t="b">
        <v>1</v>
      </c>
      <c r="I10" s="13">
        <v>46285</v>
      </c>
      <c r="J10" s="16">
        <f>IF(OR(ISBLANK(B10),NOT(ISNUMBER(I10))),"",I10+Summary!$C$9)</f>
        <v>46306</v>
      </c>
      <c r="K10" s="17" t="str">
        <f>IF(ISBLANK(B10),"",IF(H10=TRUE,IF(ISNUMBER(J10),IF(J10&lt;=Summary!$C$6,"Reach out","Not yet"),"Not yet"),"Send thank-you"))</f>
        <v>Reach out</v>
      </c>
      <c r="L10" s="11" t="s">
        <v>123</v>
      </c>
    </row>
    <row r="11" ht="17" customHeight="1" spans="2:12" x14ac:dyDescent="0.25">
      <c r="B11" s="11" t="s">
        <v>124</v>
      </c>
      <c r="C11" s="11" t="s">
        <v>78</v>
      </c>
      <c r="D11" s="11" t="s">
        <v>125</v>
      </c>
      <c r="E11" s="11" t="s">
        <v>104</v>
      </c>
      <c r="F11" s="11" t="s">
        <v>126</v>
      </c>
      <c r="G11" s="13">
        <v>46275</v>
      </c>
      <c r="H11" s="14" t="b">
        <v>0</v>
      </c>
      <c r="I11" s="13"/>
      <c r="J11" s="16" t="str">
        <f>IF(OR(ISBLANK(B11),NOT(ISNUMBER(I11))),"",I11+Summary!$C$9)</f>
        <v/>
      </c>
      <c r="K11" s="17" t="str">
        <f>IF(ISBLANK(B11),"",IF(H11=TRUE,IF(ISNUMBER(J11),IF(J11&lt;=Summary!$C$6,"Reach out","Not yet"),"Not yet"),"Send thank-you"))</f>
        <v>Send thank-you</v>
      </c>
      <c r="L11" s="11" t="s">
        <v>127</v>
      </c>
    </row>
    <row r="12" ht="17" customHeight="1" spans="2:12" x14ac:dyDescent="0.25">
      <c r="B12" s="11" t="s">
        <v>128</v>
      </c>
      <c r="C12" s="11" t="s">
        <v>47</v>
      </c>
      <c r="D12" s="11" t="s">
        <v>129</v>
      </c>
      <c r="E12" s="11" t="s">
        <v>130</v>
      </c>
      <c r="F12" s="11" t="s">
        <v>131</v>
      </c>
      <c r="G12" s="13">
        <v>46294</v>
      </c>
      <c r="H12" s="14" t="b">
        <v>1</v>
      </c>
      <c r="I12" s="13">
        <v>46294</v>
      </c>
      <c r="J12" s="16">
        <f>IF(OR(ISBLANK(B12),NOT(ISNUMBER(I12))),"",I12+Summary!$C$9)</f>
        <v>46315</v>
      </c>
      <c r="K12" s="17" t="str">
        <f>IF(ISBLANK(B12),"",IF(H12=TRUE,IF(ISNUMBER(J12),IF(J12&lt;=Summary!$C$6,"Reach out","Not yet"),"Not yet"),"Send thank-you"))</f>
        <v>Not yet</v>
      </c>
      <c r="L12" s="11" t="s">
        <v>132</v>
      </c>
    </row>
    <row r="13" ht="17" customHeight="1" spans="2:12" x14ac:dyDescent="0.25">
      <c r="B13" s="11"/>
      <c r="C13" s="11"/>
      <c r="D13" s="11"/>
      <c r="E13" s="11"/>
      <c r="F13" s="11"/>
      <c r="G13" s="13"/>
      <c r="H13" s="14" t="b">
        <v>0</v>
      </c>
      <c r="I13" s="13"/>
      <c r="J13" s="16" t="str">
        <f>IF(OR(ISBLANK(B13),NOT(ISNUMBER(I13))),"",I13+Summary!$C$9)</f>
        <v/>
      </c>
      <c r="K13" s="17" t="str">
        <f>IF(ISBLANK(B13),"",IF(H13=TRUE,IF(ISNUMBER(J13),IF(J13&lt;=Summary!$C$6,"Reach out","Not yet"),"Not yet"),"Send thank-you"))</f>
        <v/>
      </c>
      <c r="L13" s="11"/>
    </row>
    <row r="14" ht="17" customHeight="1" spans="2:12" x14ac:dyDescent="0.25">
      <c r="B14" s="11"/>
      <c r="C14" s="11"/>
      <c r="D14" s="11"/>
      <c r="E14" s="11"/>
      <c r="F14" s="11"/>
      <c r="G14" s="13"/>
      <c r="H14" s="14" t="b">
        <v>0</v>
      </c>
      <c r="I14" s="13"/>
      <c r="J14" s="16" t="str">
        <f>IF(OR(ISBLANK(B14),NOT(ISNUMBER(I14))),"",I14+Summary!$C$9)</f>
        <v/>
      </c>
      <c r="K14" s="17" t="str">
        <f>IF(ISBLANK(B14),"",IF(H14=TRUE,IF(ISNUMBER(J14),IF(J14&lt;=Summary!$C$6,"Reach out","Not yet"),"Not yet"),"Send thank-you"))</f>
        <v/>
      </c>
      <c r="L14" s="11"/>
    </row>
    <row r="15" ht="17" customHeight="1" spans="2:12" x14ac:dyDescent="0.25">
      <c r="B15" s="11"/>
      <c r="C15" s="11"/>
      <c r="D15" s="11"/>
      <c r="E15" s="11"/>
      <c r="F15" s="11"/>
      <c r="G15" s="13"/>
      <c r="H15" s="14" t="b">
        <v>0</v>
      </c>
      <c r="I15" s="13"/>
      <c r="J15" s="16" t="str">
        <f>IF(OR(ISBLANK(B15),NOT(ISNUMBER(I15))),"",I15+Summary!$C$9)</f>
        <v/>
      </c>
      <c r="K15" s="17" t="str">
        <f>IF(ISBLANK(B15),"",IF(H15=TRUE,IF(ISNUMBER(J15),IF(J15&lt;=Summary!$C$6,"Reach out","Not yet"),"Not yet"),"Send thank-you"))</f>
        <v/>
      </c>
      <c r="L15" s="11"/>
    </row>
    <row r="16" ht="17" customHeight="1" spans="2:12" x14ac:dyDescent="0.25">
      <c r="B16" s="11"/>
      <c r="C16" s="11"/>
      <c r="D16" s="11"/>
      <c r="E16" s="11"/>
      <c r="F16" s="11"/>
      <c r="G16" s="13"/>
      <c r="H16" s="14" t="b">
        <v>0</v>
      </c>
      <c r="I16" s="13"/>
      <c r="J16" s="16" t="str">
        <f>IF(OR(ISBLANK(B16),NOT(ISNUMBER(I16))),"",I16+Summary!$C$9)</f>
        <v/>
      </c>
      <c r="K16" s="17" t="str">
        <f>IF(ISBLANK(B16),"",IF(H16=TRUE,IF(ISNUMBER(J16),IF(J16&lt;=Summary!$C$6,"Reach out","Not yet"),"Not yet"),"Send thank-you"))</f>
        <v/>
      </c>
      <c r="L16" s="11"/>
    </row>
    <row r="17" ht="17" customHeight="1" spans="2:12" x14ac:dyDescent="0.25">
      <c r="B17" s="11"/>
      <c r="C17" s="11"/>
      <c r="D17" s="11"/>
      <c r="E17" s="11"/>
      <c r="F17" s="11"/>
      <c r="G17" s="13"/>
      <c r="H17" s="14" t="b">
        <v>0</v>
      </c>
      <c r="I17" s="13"/>
      <c r="J17" s="16" t="str">
        <f>IF(OR(ISBLANK(B17),NOT(ISNUMBER(I17))),"",I17+Summary!$C$9)</f>
        <v/>
      </c>
      <c r="K17" s="17" t="str">
        <f>IF(ISBLANK(B17),"",IF(H17=TRUE,IF(ISNUMBER(J17),IF(J17&lt;=Summary!$C$6,"Reach out","Not yet"),"Not yet"),"Send thank-you"))</f>
        <v/>
      </c>
      <c r="L17" s="11"/>
    </row>
    <row r="18" ht="17" customHeight="1" spans="2:12" x14ac:dyDescent="0.25">
      <c r="B18" s="11"/>
      <c r="C18" s="11"/>
      <c r="D18" s="11"/>
      <c r="E18" s="11"/>
      <c r="F18" s="11"/>
      <c r="G18" s="13"/>
      <c r="H18" s="14" t="b">
        <v>0</v>
      </c>
      <c r="I18" s="13"/>
      <c r="J18" s="16" t="str">
        <f>IF(OR(ISBLANK(B18),NOT(ISNUMBER(I18))),"",I18+Summary!$C$9)</f>
        <v/>
      </c>
      <c r="K18" s="17" t="str">
        <f>IF(ISBLANK(B18),"",IF(H18=TRUE,IF(ISNUMBER(J18),IF(J18&lt;=Summary!$C$6,"Reach out","Not yet"),"Not yet"),"Send thank-you"))</f>
        <v/>
      </c>
      <c r="L18" s="11"/>
    </row>
    <row r="19" ht="17" customHeight="1" spans="2:12" x14ac:dyDescent="0.25">
      <c r="B19" s="11"/>
      <c r="C19" s="11"/>
      <c r="D19" s="11"/>
      <c r="E19" s="11"/>
      <c r="F19" s="11"/>
      <c r="G19" s="13"/>
      <c r="H19" s="14" t="b">
        <v>0</v>
      </c>
      <c r="I19" s="13"/>
      <c r="J19" s="16" t="str">
        <f>IF(OR(ISBLANK(B19),NOT(ISNUMBER(I19))),"",I19+Summary!$C$9)</f>
        <v/>
      </c>
      <c r="K19" s="17" t="str">
        <f>IF(ISBLANK(B19),"",IF(H19=TRUE,IF(ISNUMBER(J19),IF(J19&lt;=Summary!$C$6,"Reach out","Not yet"),"Not yet"),"Send thank-you"))</f>
        <v/>
      </c>
      <c r="L19" s="11"/>
    </row>
    <row r="20" ht="17" customHeight="1" spans="2:12" x14ac:dyDescent="0.25">
      <c r="B20" s="11"/>
      <c r="C20" s="11"/>
      <c r="D20" s="11"/>
      <c r="E20" s="11"/>
      <c r="F20" s="11"/>
      <c r="G20" s="13"/>
      <c r="H20" s="14" t="b">
        <v>0</v>
      </c>
      <c r="I20" s="13"/>
      <c r="J20" s="16" t="str">
        <f>IF(OR(ISBLANK(B20),NOT(ISNUMBER(I20))),"",I20+Summary!$C$9)</f>
        <v/>
      </c>
      <c r="K20" s="17" t="str">
        <f>IF(ISBLANK(B20),"",IF(H20=TRUE,IF(ISNUMBER(J20),IF(J20&lt;=Summary!$C$6,"Reach out","Not yet"),"Not yet"),"Send thank-you"))</f>
        <v/>
      </c>
      <c r="L20" s="11"/>
    </row>
    <row r="21" ht="17" customHeight="1" spans="2:12" x14ac:dyDescent="0.25">
      <c r="B21" s="11"/>
      <c r="C21" s="11"/>
      <c r="D21" s="11"/>
      <c r="E21" s="11"/>
      <c r="F21" s="11"/>
      <c r="G21" s="13"/>
      <c r="H21" s="14" t="b">
        <v>0</v>
      </c>
      <c r="I21" s="13"/>
      <c r="J21" s="16" t="str">
        <f>IF(OR(ISBLANK(B21),NOT(ISNUMBER(I21))),"",I21+Summary!$C$9)</f>
        <v/>
      </c>
      <c r="K21" s="17" t="str">
        <f>IF(ISBLANK(B21),"",IF(H21=TRUE,IF(ISNUMBER(J21),IF(J21&lt;=Summary!$C$6,"Reach out","Not yet"),"Not yet"),"Send thank-you"))</f>
        <v/>
      </c>
      <c r="L21" s="11"/>
    </row>
    <row r="22" ht="17" customHeight="1" spans="2:12" x14ac:dyDescent="0.25">
      <c r="B22" s="11"/>
      <c r="C22" s="11"/>
      <c r="D22" s="11"/>
      <c r="E22" s="11"/>
      <c r="F22" s="11"/>
      <c r="G22" s="13"/>
      <c r="H22" s="14" t="b">
        <v>0</v>
      </c>
      <c r="I22" s="13"/>
      <c r="J22" s="16" t="str">
        <f>IF(OR(ISBLANK(B22),NOT(ISNUMBER(I22))),"",I22+Summary!$C$9)</f>
        <v/>
      </c>
      <c r="K22" s="17" t="str">
        <f>IF(ISBLANK(B22),"",IF(H22=TRUE,IF(ISNUMBER(J22),IF(J22&lt;=Summary!$C$6,"Reach out","Not yet"),"Not yet"),"Send thank-you"))</f>
        <v/>
      </c>
      <c r="L22" s="11"/>
    </row>
    <row r="23" ht="17" customHeight="1" spans="2:12" x14ac:dyDescent="0.25">
      <c r="B23" s="11"/>
      <c r="C23" s="11"/>
      <c r="D23" s="11"/>
      <c r="E23" s="11"/>
      <c r="F23" s="11"/>
      <c r="G23" s="13"/>
      <c r="H23" s="14" t="b">
        <v>0</v>
      </c>
      <c r="I23" s="13"/>
      <c r="J23" s="16" t="str">
        <f>IF(OR(ISBLANK(B23),NOT(ISNUMBER(I23))),"",I23+Summary!$C$9)</f>
        <v/>
      </c>
      <c r="K23" s="17" t="str">
        <f>IF(ISBLANK(B23),"",IF(H23=TRUE,IF(ISNUMBER(J23),IF(J23&lt;=Summary!$C$6,"Reach out","Not yet"),"Not yet"),"Send thank-you"))</f>
        <v/>
      </c>
      <c r="L23" s="11"/>
    </row>
    <row r="24" ht="17" customHeight="1" spans="2:12" x14ac:dyDescent="0.25">
      <c r="B24" s="11"/>
      <c r="C24" s="11"/>
      <c r="D24" s="11"/>
      <c r="E24" s="11"/>
      <c r="F24" s="11"/>
      <c r="G24" s="13"/>
      <c r="H24" s="14" t="b">
        <v>0</v>
      </c>
      <c r="I24" s="13"/>
      <c r="J24" s="16" t="str">
        <f>IF(OR(ISBLANK(B24),NOT(ISNUMBER(I24))),"",I24+Summary!$C$9)</f>
        <v/>
      </c>
      <c r="K24" s="17" t="str">
        <f>IF(ISBLANK(B24),"",IF(H24=TRUE,IF(ISNUMBER(J24),IF(J24&lt;=Summary!$C$6,"Reach out","Not yet"),"Not yet"),"Send thank-you"))</f>
        <v/>
      </c>
      <c r="L24" s="11"/>
    </row>
    <row r="25" ht="17" customHeight="1" spans="2:12" x14ac:dyDescent="0.25">
      <c r="B25" s="11"/>
      <c r="C25" s="11"/>
      <c r="D25" s="11"/>
      <c r="E25" s="11"/>
      <c r="F25" s="11"/>
      <c r="G25" s="13"/>
      <c r="H25" s="14" t="b">
        <v>0</v>
      </c>
      <c r="I25" s="13"/>
      <c r="J25" s="16" t="str">
        <f>IF(OR(ISBLANK(B25),NOT(ISNUMBER(I25))),"",I25+Summary!$C$9)</f>
        <v/>
      </c>
      <c r="K25" s="17" t="str">
        <f>IF(ISBLANK(B25),"",IF(H25=TRUE,IF(ISNUMBER(J25),IF(J25&lt;=Summary!$C$6,"Reach out","Not yet"),"Not yet"),"Send thank-you"))</f>
        <v/>
      </c>
      <c r="L25" s="11"/>
    </row>
    <row r="26" ht="17" customHeight="1" spans="2:12" x14ac:dyDescent="0.25">
      <c r="B26" s="11"/>
      <c r="C26" s="11"/>
      <c r="D26" s="11"/>
      <c r="E26" s="11"/>
      <c r="F26" s="11"/>
      <c r="G26" s="13"/>
      <c r="H26" s="14" t="b">
        <v>0</v>
      </c>
      <c r="I26" s="13"/>
      <c r="J26" s="16" t="str">
        <f>IF(OR(ISBLANK(B26),NOT(ISNUMBER(I26))),"",I26+Summary!$C$9)</f>
        <v/>
      </c>
      <c r="K26" s="17" t="str">
        <f>IF(ISBLANK(B26),"",IF(H26=TRUE,IF(ISNUMBER(J26),IF(J26&lt;=Summary!$C$6,"Reach out","Not yet"),"Not yet"),"Send thank-you"))</f>
        <v/>
      </c>
      <c r="L26" s="11"/>
    </row>
    <row r="27" ht="17" customHeight="1" spans="2:12" x14ac:dyDescent="0.25">
      <c r="B27" s="11"/>
      <c r="C27" s="11"/>
      <c r="D27" s="11"/>
      <c r="E27" s="11"/>
      <c r="F27" s="11"/>
      <c r="G27" s="13"/>
      <c r="H27" s="14" t="b">
        <v>0</v>
      </c>
      <c r="I27" s="13"/>
      <c r="J27" s="16" t="str">
        <f>IF(OR(ISBLANK(B27),NOT(ISNUMBER(I27))),"",I27+Summary!$C$9)</f>
        <v/>
      </c>
      <c r="K27" s="17" t="str">
        <f>IF(ISBLANK(B27),"",IF(H27=TRUE,IF(ISNUMBER(J27),IF(J27&lt;=Summary!$C$6,"Reach out","Not yet"),"Not yet"),"Send thank-you"))</f>
        <v/>
      </c>
      <c r="L27" s="11"/>
    </row>
    <row r="28" ht="17" customHeight="1" spans="2:12" x14ac:dyDescent="0.25">
      <c r="B28" s="11"/>
      <c r="C28" s="11"/>
      <c r="D28" s="11"/>
      <c r="E28" s="11"/>
      <c r="F28" s="11"/>
      <c r="G28" s="13"/>
      <c r="H28" s="14" t="b">
        <v>0</v>
      </c>
      <c r="I28" s="13"/>
      <c r="J28" s="16" t="str">
        <f>IF(OR(ISBLANK(B28),NOT(ISNUMBER(I28))),"",I28+Summary!$C$9)</f>
        <v/>
      </c>
      <c r="K28" s="17" t="str">
        <f>IF(ISBLANK(B28),"",IF(H28=TRUE,IF(ISNUMBER(J28),IF(J28&lt;=Summary!$C$6,"Reach out","Not yet"),"Not yet"),"Send thank-you"))</f>
        <v/>
      </c>
      <c r="L28" s="11"/>
    </row>
    <row r="29" ht="17" customHeight="1" spans="2:12" x14ac:dyDescent="0.25">
      <c r="B29" s="11"/>
      <c r="C29" s="11"/>
      <c r="D29" s="11"/>
      <c r="E29" s="11"/>
      <c r="F29" s="11"/>
      <c r="G29" s="13"/>
      <c r="H29" s="14" t="b">
        <v>0</v>
      </c>
      <c r="I29" s="13"/>
      <c r="J29" s="16" t="str">
        <f>IF(OR(ISBLANK(B29),NOT(ISNUMBER(I29))),"",I29+Summary!$C$9)</f>
        <v/>
      </c>
      <c r="K29" s="17" t="str">
        <f>IF(ISBLANK(B29),"",IF(H29=TRUE,IF(ISNUMBER(J29),IF(J29&lt;=Summary!$C$6,"Reach out","Not yet"),"Not yet"),"Send thank-you"))</f>
        <v/>
      </c>
      <c r="L29" s="11"/>
    </row>
    <row r="30" ht="17" customHeight="1" spans="2:12" x14ac:dyDescent="0.25">
      <c r="B30" s="11"/>
      <c r="C30" s="11"/>
      <c r="D30" s="11"/>
      <c r="E30" s="11"/>
      <c r="F30" s="11"/>
      <c r="G30" s="13"/>
      <c r="H30" s="14" t="b">
        <v>0</v>
      </c>
      <c r="I30" s="13"/>
      <c r="J30" s="16" t="str">
        <f>IF(OR(ISBLANK(B30),NOT(ISNUMBER(I30))),"",I30+Summary!$C$9)</f>
        <v/>
      </c>
      <c r="K30" s="17" t="str">
        <f>IF(ISBLANK(B30),"",IF(H30=TRUE,IF(ISNUMBER(J30),IF(J30&lt;=Summary!$C$6,"Reach out","Not yet"),"Not yet"),"Send thank-you"))</f>
        <v/>
      </c>
      <c r="L30" s="11"/>
    </row>
    <row r="31" ht="17" customHeight="1" spans="2:12" x14ac:dyDescent="0.25">
      <c r="B31" s="11"/>
      <c r="C31" s="11"/>
      <c r="D31" s="11"/>
      <c r="E31" s="11"/>
      <c r="F31" s="11"/>
      <c r="G31" s="13"/>
      <c r="H31" s="14" t="b">
        <v>0</v>
      </c>
      <c r="I31" s="13"/>
      <c r="J31" s="16" t="str">
        <f>IF(OR(ISBLANK(B31),NOT(ISNUMBER(I31))),"",I31+Summary!$C$9)</f>
        <v/>
      </c>
      <c r="K31" s="17" t="str">
        <f>IF(ISBLANK(B31),"",IF(H31=TRUE,IF(ISNUMBER(J31),IF(J31&lt;=Summary!$C$6,"Reach out","Not yet"),"Not yet"),"Send thank-you"))</f>
        <v/>
      </c>
      <c r="L31" s="11"/>
    </row>
    <row r="32" ht="17" customHeight="1" spans="2:12" x14ac:dyDescent="0.25">
      <c r="B32" s="11"/>
      <c r="C32" s="11"/>
      <c r="D32" s="11"/>
      <c r="E32" s="11"/>
      <c r="F32" s="11"/>
      <c r="G32" s="13"/>
      <c r="H32" s="14" t="b">
        <v>0</v>
      </c>
      <c r="I32" s="13"/>
      <c r="J32" s="16" t="str">
        <f>IF(OR(ISBLANK(B32),NOT(ISNUMBER(I32))),"",I32+Summary!$C$9)</f>
        <v/>
      </c>
      <c r="K32" s="17" t="str">
        <f>IF(ISBLANK(B32),"",IF(H32=TRUE,IF(ISNUMBER(J32),IF(J32&lt;=Summary!$C$6,"Reach out","Not yet"),"Not yet"),"Send thank-you"))</f>
        <v/>
      </c>
      <c r="L32" s="11"/>
    </row>
    <row r="33" ht="17" customHeight="1" spans="2:12" x14ac:dyDescent="0.25">
      <c r="B33" s="11"/>
      <c r="C33" s="11"/>
      <c r="D33" s="11"/>
      <c r="E33" s="11"/>
      <c r="F33" s="11"/>
      <c r="G33" s="13"/>
      <c r="H33" s="14" t="b">
        <v>0</v>
      </c>
      <c r="I33" s="13"/>
      <c r="J33" s="16" t="str">
        <f>IF(OR(ISBLANK(B33),NOT(ISNUMBER(I33))),"",I33+Summary!$C$9)</f>
        <v/>
      </c>
      <c r="K33" s="17" t="str">
        <f>IF(ISBLANK(B33),"",IF(H33=TRUE,IF(ISNUMBER(J33),IF(J33&lt;=Summary!$C$6,"Reach out","Not yet"),"Not yet"),"Send thank-you"))</f>
        <v/>
      </c>
      <c r="L33" s="11"/>
    </row>
    <row r="34" ht="17" customHeight="1" spans="2:12" x14ac:dyDescent="0.25">
      <c r="B34" s="11"/>
      <c r="C34" s="11"/>
      <c r="D34" s="11"/>
      <c r="E34" s="11"/>
      <c r="F34" s="11"/>
      <c r="G34" s="13"/>
      <c r="H34" s="14" t="b">
        <v>0</v>
      </c>
      <c r="I34" s="13"/>
      <c r="J34" s="16" t="str">
        <f>IF(OR(ISBLANK(B34),NOT(ISNUMBER(I34))),"",I34+Summary!$C$9)</f>
        <v/>
      </c>
      <c r="K34" s="17" t="str">
        <f>IF(ISBLANK(B34),"",IF(H34=TRUE,IF(ISNUMBER(J34),IF(J34&lt;=Summary!$C$6,"Reach out","Not yet"),"Not yet"),"Send thank-you"))</f>
        <v/>
      </c>
      <c r="L34" s="11"/>
    </row>
    <row r="35" ht="17" customHeight="1" spans="2:12" x14ac:dyDescent="0.25">
      <c r="B35" s="11"/>
      <c r="C35" s="11"/>
      <c r="D35" s="11"/>
      <c r="E35" s="11"/>
      <c r="F35" s="11"/>
      <c r="G35" s="13"/>
      <c r="H35" s="14" t="b">
        <v>0</v>
      </c>
      <c r="I35" s="13"/>
      <c r="J35" s="16" t="str">
        <f>IF(OR(ISBLANK(B35),NOT(ISNUMBER(I35))),"",I35+Summary!$C$9)</f>
        <v/>
      </c>
      <c r="K35" s="17" t="str">
        <f>IF(ISBLANK(B35),"",IF(H35=TRUE,IF(ISNUMBER(J35),IF(J35&lt;=Summary!$C$6,"Reach out","Not yet"),"Not yet"),"Send thank-you"))</f>
        <v/>
      </c>
      <c r="L35" s="11"/>
    </row>
    <row r="36" ht="17" customHeight="1" spans="2:12" x14ac:dyDescent="0.25">
      <c r="B36" s="11"/>
      <c r="C36" s="11"/>
      <c r="D36" s="11"/>
      <c r="E36" s="11"/>
      <c r="F36" s="11"/>
      <c r="G36" s="13"/>
      <c r="H36" s="14"/>
      <c r="I36" s="13"/>
      <c r="J36" s="13"/>
      <c r="K36" s="11"/>
      <c r="L36" s="11"/>
    </row>
    <row r="37" ht="17" customHeight="1" spans="2:12" x14ac:dyDescent="0.25">
      <c r="B37" s="11"/>
      <c r="C37" s="11"/>
      <c r="D37" s="11"/>
      <c r="E37" s="11"/>
      <c r="F37" s="11"/>
      <c r="G37" s="13"/>
      <c r="H37" s="14"/>
      <c r="I37" s="13"/>
      <c r="J37" s="13"/>
      <c r="K37" s="11"/>
      <c r="L37" s="11"/>
    </row>
    <row r="38" ht="17" customHeight="1" spans="2:12" x14ac:dyDescent="0.25">
      <c r="B38" s="11"/>
      <c r="C38" s="11"/>
      <c r="D38" s="11"/>
      <c r="E38" s="11"/>
      <c r="F38" s="11"/>
      <c r="G38" s="13"/>
      <c r="H38" s="14"/>
      <c r="I38" s="13"/>
      <c r="J38" s="13"/>
      <c r="K38" s="11"/>
      <c r="L38" s="11"/>
    </row>
    <row r="39" ht="17" customHeight="1" spans="2:12" x14ac:dyDescent="0.25">
      <c r="B39" s="11"/>
      <c r="C39" s="11"/>
      <c r="D39" s="11"/>
      <c r="E39" s="11"/>
      <c r="F39" s="11"/>
      <c r="G39" s="13"/>
      <c r="H39" s="14"/>
      <c r="I39" s="13"/>
      <c r="J39" s="13"/>
      <c r="K39" s="11"/>
      <c r="L39" s="11"/>
    </row>
    <row r="40" ht="17" customHeight="1" spans="2:12" x14ac:dyDescent="0.25">
      <c r="B40" s="11"/>
      <c r="C40" s="11"/>
      <c r="D40" s="11"/>
      <c r="E40" s="11"/>
      <c r="F40" s="11"/>
      <c r="G40" s="13"/>
      <c r="H40" s="14"/>
      <c r="I40" s="13"/>
      <c r="J40" s="13"/>
      <c r="K40" s="11"/>
      <c r="L40" s="11"/>
    </row>
    <row r="41" ht="17" customHeight="1" spans="2:12" x14ac:dyDescent="0.25">
      <c r="B41" s="11"/>
      <c r="C41" s="11"/>
      <c r="D41" s="11"/>
      <c r="E41" s="11"/>
      <c r="F41" s="11"/>
      <c r="G41" s="13"/>
      <c r="H41" s="14"/>
      <c r="I41" s="13"/>
      <c r="J41" s="13"/>
      <c r="K41" s="11"/>
      <c r="L41" s="11"/>
    </row>
    <row r="42" ht="17" customHeight="1" spans="2:12" x14ac:dyDescent="0.25">
      <c r="B42" s="11"/>
      <c r="C42" s="11"/>
      <c r="D42" s="11"/>
      <c r="E42" s="11"/>
      <c r="F42" s="11"/>
      <c r="G42" s="13"/>
      <c r="H42" s="14"/>
      <c r="I42" s="13"/>
      <c r="J42" s="13"/>
      <c r="K42" s="11"/>
      <c r="L42" s="11"/>
    </row>
    <row r="43" ht="17" customHeight="1" spans="2:12" x14ac:dyDescent="0.25">
      <c r="B43" s="11"/>
      <c r="C43" s="11"/>
      <c r="D43" s="11"/>
      <c r="E43" s="11"/>
      <c r="F43" s="11"/>
      <c r="G43" s="13"/>
      <c r="H43" s="14"/>
      <c r="I43" s="13"/>
      <c r="J43" s="13"/>
      <c r="K43" s="11"/>
      <c r="L43" s="11"/>
    </row>
    <row r="44" ht="17" customHeight="1" spans="2:12" x14ac:dyDescent="0.25">
      <c r="B44" s="11"/>
      <c r="C44" s="11"/>
      <c r="D44" s="11"/>
      <c r="E44" s="11"/>
      <c r="F44" s="11"/>
      <c r="G44" s="13"/>
      <c r="H44" s="14"/>
      <c r="I44" s="13"/>
      <c r="J44" s="13"/>
      <c r="K44" s="11"/>
      <c r="L44" s="11"/>
    </row>
    <row r="45" ht="17" customHeight="1" spans="2:12" x14ac:dyDescent="0.25">
      <c r="B45" s="11"/>
      <c r="C45" s="11"/>
      <c r="D45" s="11"/>
      <c r="E45" s="11"/>
      <c r="F45" s="11"/>
      <c r="G45" s="13"/>
      <c r="H45" s="14"/>
      <c r="I45" s="13"/>
      <c r="J45" s="13"/>
      <c r="K45" s="11"/>
      <c r="L45" s="11"/>
    </row>
    <row r="46" spans="8:8" x14ac:dyDescent="0.25"/>
    <row r="47" spans="8:8" x14ac:dyDescent="0.25"/>
    <row r="48" spans="8:8" x14ac:dyDescent="0.25"/>
    <row r="49" spans="8:8" x14ac:dyDescent="0.25"/>
    <row r="50" spans="8:8" x14ac:dyDescent="0.25"/>
    <row r="51" spans="8:8" x14ac:dyDescent="0.25"/>
    <row r="52" spans="8:8" x14ac:dyDescent="0.25"/>
    <row r="53" spans="8:8" x14ac:dyDescent="0.25"/>
    <row r="54" spans="8:8" x14ac:dyDescent="0.25"/>
  </sheetData>
  <mergeCells count="3">
    <mergeCell ref="J1:L1"/>
    <mergeCell ref="B2:I2"/>
    <mergeCell ref="J2:L2"/>
  </mergeCells>
  <dataValidations count="2">
    <dataValidation type="list" allowBlank="1" sqref="H10:H54">
      <formula1>"TRUE,FALSE"</formula1>
    </dataValidation>
    <dataValidation type="list" allowBlank="1" sqref="H6:H54">
      <formula1>"TRUE,FALSE"</formula1>
    </dataValidation>
  </dataValidation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N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26" customWidth="1"/>
    <col min="4" max="4" width="10" customWidth="1"/>
    <col min="6" max="6" width="7" customWidth="1"/>
    <col min="7" max="10" width="12" customWidth="1"/>
    <col min="11" max="11" width="14" customWidth="1"/>
    <col min="12" max="12" width="12" customWidth="1"/>
    <col min="13" max="13" width="8" customWidth="1"/>
    <col min="14" max="14" width="26" customWidth="1"/>
  </cols>
  <sheetData>
    <row r="1" ht="34" customHeight="1" spans="2:14" x14ac:dyDescent="0.25">
      <c r="B1" s="1" t="s">
        <v>133</v>
      </c>
      <c r="L1" s="2" t="s">
        <v>1</v>
      </c>
      <c r="M1" s="2"/>
      <c r="N1" s="2"/>
    </row>
    <row r="2" ht="28" customHeight="1" spans="2:14" x14ac:dyDescent="0.25">
      <c r="B2" s="3" t="s">
        <v>93</v>
      </c>
      <c r="C2" s="3"/>
      <c r="D2" s="3"/>
      <c r="E2" s="3"/>
      <c r="F2" s="3"/>
      <c r="G2" s="3"/>
      <c r="H2" s="3"/>
      <c r="I2" s="3"/>
      <c r="J2" s="3"/>
      <c r="K2" s="3"/>
      <c r="L2" s="4" t="s">
        <v>3</v>
      </c>
      <c r="M2" s="4"/>
      <c r="N2" s="4"/>
    </row>
    <row r="3" ht="4" customHeight="1" spans="2:14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0" customHeight="1" x14ac:dyDescent="0.25"/>
    <row r="5" ht="30" customHeight="1" spans="2:14" x14ac:dyDescent="0.25">
      <c r="B5" s="6" t="s">
        <v>4</v>
      </c>
      <c r="C5" s="6" t="s">
        <v>5</v>
      </c>
      <c r="D5" s="8" t="s">
        <v>9</v>
      </c>
      <c r="E5" s="8" t="s">
        <v>134</v>
      </c>
      <c r="F5" s="9" t="s">
        <v>135</v>
      </c>
      <c r="G5" s="9" t="s">
        <v>136</v>
      </c>
      <c r="H5" s="8" t="s">
        <v>137</v>
      </c>
      <c r="I5" s="8" t="s">
        <v>138</v>
      </c>
      <c r="J5" s="8" t="s">
        <v>139</v>
      </c>
      <c r="K5" s="6" t="s">
        <v>7</v>
      </c>
      <c r="L5" s="9" t="s">
        <v>140</v>
      </c>
      <c r="M5" s="8" t="s">
        <v>141</v>
      </c>
      <c r="N5" s="6" t="s">
        <v>20</v>
      </c>
    </row>
    <row r="6" ht="17" customHeight="1" spans="2:14" x14ac:dyDescent="0.25">
      <c r="B6" s="11" t="s">
        <v>65</v>
      </c>
      <c r="C6" s="11" t="s">
        <v>66</v>
      </c>
      <c r="D6" s="12">
        <v>27</v>
      </c>
      <c r="E6" s="18">
        <v>40</v>
      </c>
      <c r="F6" s="18">
        <v>10</v>
      </c>
      <c r="G6" s="19">
        <f>IF(ISBLANK(B6),"",D6*E6*F6)</f>
        <v>10800</v>
      </c>
      <c r="H6" s="12">
        <v>0</v>
      </c>
      <c r="I6" s="12">
        <v>0</v>
      </c>
      <c r="J6" s="19">
        <f>IF(ISBLANK(B6),"",SUM(G6:I6))</f>
        <v>10800</v>
      </c>
      <c r="K6" s="11" t="s">
        <v>67</v>
      </c>
      <c r="L6" s="13">
        <v>46327</v>
      </c>
      <c r="M6" s="15">
        <f>IF(OR(ISBLANK(B6),NOT(ISNUMBER(L6))),"",L6-Summary!$C$6)</f>
        <v>14</v>
      </c>
      <c r="N6" s="11" t="s">
        <v>142</v>
      </c>
    </row>
    <row r="7" ht="17" customHeight="1" spans="2:14" x14ac:dyDescent="0.25">
      <c r="B7" s="11" t="s">
        <v>74</v>
      </c>
      <c r="C7" s="11" t="s">
        <v>75</v>
      </c>
      <c r="D7" s="12">
        <v>30</v>
      </c>
      <c r="E7" s="18">
        <v>40</v>
      </c>
      <c r="F7" s="18">
        <v>16</v>
      </c>
      <c r="G7" s="19">
        <f>IF(ISBLANK(B7),"",D7*E7*F7)</f>
        <v>19200</v>
      </c>
      <c r="H7" s="12">
        <v>0</v>
      </c>
      <c r="I7" s="12">
        <v>1000</v>
      </c>
      <c r="J7" s="19">
        <f>IF(ISBLANK(B7),"",SUM(G7:I7))</f>
        <v>20200</v>
      </c>
      <c r="K7" s="11" t="s">
        <v>76</v>
      </c>
      <c r="L7" s="13">
        <v>46346</v>
      </c>
      <c r="M7" s="15">
        <f>IF(OR(ISBLANK(B7),NOT(ISNUMBER(L7))),"",L7-Summary!$C$6)</f>
        <v>33</v>
      </c>
      <c r="N7" s="11" t="s">
        <v>143</v>
      </c>
    </row>
    <row r="8" ht="17" customHeight="1" spans="2:14" x14ac:dyDescent="0.25">
      <c r="B8" s="11"/>
      <c r="C8" s="11"/>
      <c r="D8" s="12"/>
      <c r="E8" s="18"/>
      <c r="F8" s="18"/>
      <c r="G8" s="19" t="str">
        <f>IF(ISBLANK(B8),"",D8*E8*F8)</f>
        <v/>
      </c>
      <c r="H8" s="12"/>
      <c r="I8" s="12"/>
      <c r="J8" s="19" t="str">
        <f>IF(ISBLANK(B8),"",SUM(G8:I8))</f>
        <v/>
      </c>
      <c r="K8" s="11"/>
      <c r="L8" s="13"/>
      <c r="M8" s="15" t="str">
        <f>IF(OR(ISBLANK(B8),NOT(ISNUMBER(L8))),"",L8-Summary!$C$6)</f>
        <v/>
      </c>
      <c r="N8" s="11"/>
    </row>
    <row r="9" ht="17" customHeight="1" spans="2:14" x14ac:dyDescent="0.25">
      <c r="B9" s="11"/>
      <c r="C9" s="11"/>
      <c r="D9" s="12"/>
      <c r="E9" s="18"/>
      <c r="F9" s="18"/>
      <c r="G9" s="19" t="str">
        <f>IF(ISBLANK(B9),"",D9*E9*F9)</f>
        <v/>
      </c>
      <c r="H9" s="12"/>
      <c r="I9" s="12"/>
      <c r="J9" s="19" t="str">
        <f>IF(ISBLANK(B9),"",SUM(G9:I9))</f>
        <v/>
      </c>
      <c r="K9" s="11"/>
      <c r="L9" s="13"/>
      <c r="M9" s="15" t="str">
        <f>IF(OR(ISBLANK(B9),NOT(ISNUMBER(L9))),"",L9-Summary!$C$6)</f>
        <v/>
      </c>
      <c r="N9" s="11"/>
    </row>
    <row r="10" ht="17" customHeight="1" spans="2:14" x14ac:dyDescent="0.25">
      <c r="B10" s="11"/>
      <c r="C10" s="11"/>
      <c r="D10" s="12"/>
      <c r="E10" s="18"/>
      <c r="F10" s="18"/>
      <c r="G10" s="19" t="str">
        <f>IF(ISBLANK(B10),"",D10*E10*F10)</f>
        <v/>
      </c>
      <c r="H10" s="12"/>
      <c r="I10" s="12"/>
      <c r="J10" s="19" t="str">
        <f>IF(ISBLANK(B10),"",SUM(G10:I10))</f>
        <v/>
      </c>
      <c r="K10" s="11"/>
      <c r="L10" s="13"/>
      <c r="M10" s="15" t="str">
        <f>IF(OR(ISBLANK(B10),NOT(ISNUMBER(L10))),"",L10-Summary!$C$6)</f>
        <v/>
      </c>
      <c r="N10" s="11"/>
    </row>
    <row r="11" ht="17" customHeight="1" spans="2:14" x14ac:dyDescent="0.25">
      <c r="B11" s="11"/>
      <c r="C11" s="11"/>
      <c r="D11" s="12"/>
      <c r="E11" s="18"/>
      <c r="F11" s="18"/>
      <c r="G11" s="19" t="str">
        <f>IF(ISBLANK(B11),"",D11*E11*F11)</f>
        <v/>
      </c>
      <c r="H11" s="12"/>
      <c r="I11" s="12"/>
      <c r="J11" s="19" t="str">
        <f>IF(ISBLANK(B11),"",SUM(G11:I11))</f>
        <v/>
      </c>
      <c r="K11" s="11"/>
      <c r="L11" s="13"/>
      <c r="M11" s="15" t="str">
        <f>IF(OR(ISBLANK(B11),NOT(ISNUMBER(L11))),"",L11-Summary!$C$6)</f>
        <v/>
      </c>
      <c r="N11" s="11"/>
    </row>
    <row r="12" ht="17" customHeight="1" spans="2:14" x14ac:dyDescent="0.25">
      <c r="B12" s="11"/>
      <c r="C12" s="11"/>
      <c r="D12" s="12"/>
      <c r="E12" s="18"/>
      <c r="F12" s="18"/>
      <c r="G12" s="12"/>
      <c r="H12" s="12"/>
      <c r="I12" s="12"/>
      <c r="J12" s="12"/>
      <c r="K12" s="11"/>
      <c r="L12" s="13"/>
      <c r="M12" s="18"/>
      <c r="N12" s="11"/>
    </row>
    <row r="13" ht="17" customHeight="1" spans="2:14" x14ac:dyDescent="0.25">
      <c r="B13" s="11"/>
      <c r="C13" s="11"/>
      <c r="D13" s="12"/>
      <c r="E13" s="18"/>
      <c r="F13" s="18"/>
      <c r="G13" s="12"/>
      <c r="H13" s="12"/>
      <c r="I13" s="12"/>
      <c r="J13" s="12"/>
      <c r="K13" s="11"/>
      <c r="L13" s="13"/>
      <c r="M13" s="18"/>
      <c r="N13" s="11"/>
    </row>
    <row r="14" ht="17" customHeight="1" spans="2:14" x14ac:dyDescent="0.25">
      <c r="B14" s="11"/>
      <c r="C14" s="11"/>
      <c r="D14" s="12"/>
      <c r="E14" s="18"/>
      <c r="F14" s="18"/>
      <c r="G14" s="12"/>
      <c r="H14" s="12"/>
      <c r="I14" s="12"/>
      <c r="J14" s="12"/>
      <c r="K14" s="11"/>
      <c r="L14" s="13"/>
      <c r="M14" s="18"/>
      <c r="N14" s="11"/>
    </row>
    <row r="15" ht="17" customHeight="1" spans="2:14" x14ac:dyDescent="0.25">
      <c r="B15" s="11"/>
      <c r="C15" s="11"/>
      <c r="D15" s="12"/>
      <c r="E15" s="18"/>
      <c r="F15" s="18"/>
      <c r="G15" s="12"/>
      <c r="H15" s="12"/>
      <c r="I15" s="12"/>
      <c r="J15" s="12"/>
      <c r="K15" s="11"/>
      <c r="L15" s="13"/>
      <c r="M15" s="18"/>
      <c r="N15" s="11"/>
    </row>
    <row r="16" ht="17" customHeight="1" spans="2:14" x14ac:dyDescent="0.25">
      <c r="B16" s="11"/>
      <c r="C16" s="11"/>
      <c r="D16" s="12"/>
      <c r="E16" s="18"/>
      <c r="F16" s="18"/>
      <c r="G16" s="12"/>
      <c r="H16" s="12"/>
      <c r="I16" s="12"/>
      <c r="J16" s="12"/>
      <c r="K16" s="11"/>
      <c r="L16" s="13"/>
      <c r="M16" s="18"/>
      <c r="N16" s="11"/>
    </row>
    <row r="17" ht="17" customHeight="1" spans="2:14" x14ac:dyDescent="0.25">
      <c r="B17" s="11"/>
      <c r="C17" s="11"/>
      <c r="D17" s="12"/>
      <c r="E17" s="18"/>
      <c r="F17" s="18"/>
      <c r="G17" s="12"/>
      <c r="H17" s="12"/>
      <c r="I17" s="12"/>
      <c r="J17" s="12"/>
      <c r="K17" s="11"/>
      <c r="L17" s="13"/>
      <c r="M17" s="18"/>
      <c r="N17" s="11"/>
    </row>
    <row r="18" ht="17" customHeight="1" spans="2:14" x14ac:dyDescent="0.25">
      <c r="B18" s="11"/>
      <c r="C18" s="11"/>
      <c r="D18" s="12"/>
      <c r="E18" s="18"/>
      <c r="F18" s="18"/>
      <c r="G18" s="12"/>
      <c r="H18" s="12"/>
      <c r="I18" s="12"/>
      <c r="J18" s="12"/>
      <c r="K18" s="11"/>
      <c r="L18" s="13"/>
      <c r="M18" s="18"/>
      <c r="N18" s="11"/>
    </row>
    <row r="19" ht="17" customHeight="1" spans="2:14" x14ac:dyDescent="0.25">
      <c r="B19" s="11"/>
      <c r="C19" s="11"/>
      <c r="D19" s="12"/>
      <c r="E19" s="18"/>
      <c r="F19" s="18"/>
      <c r="G19" s="12"/>
      <c r="H19" s="12"/>
      <c r="I19" s="12"/>
      <c r="J19" s="12"/>
      <c r="K19" s="11"/>
      <c r="L19" s="13"/>
      <c r="M19" s="18"/>
      <c r="N19" s="11"/>
    </row>
    <row r="20" ht="17" customHeight="1" spans="2:14" x14ac:dyDescent="0.25">
      <c r="B20" s="11"/>
      <c r="C20" s="11"/>
      <c r="D20" s="12"/>
      <c r="E20" s="18"/>
      <c r="F20" s="18"/>
      <c r="G20" s="12"/>
      <c r="H20" s="12"/>
      <c r="I20" s="12"/>
      <c r="J20" s="12"/>
      <c r="K20" s="11"/>
      <c r="L20" s="13"/>
      <c r="M20" s="18"/>
      <c r="N20" s="11"/>
    </row>
    <row r="21" ht="17" customHeight="1" spans="2:14" x14ac:dyDescent="0.25">
      <c r="B21" s="11"/>
      <c r="C21" s="11"/>
      <c r="D21" s="12"/>
      <c r="E21" s="18"/>
      <c r="F21" s="18"/>
      <c r="G21" s="12"/>
      <c r="H21" s="12"/>
      <c r="I21" s="12"/>
      <c r="J21" s="12"/>
      <c r="K21" s="11"/>
      <c r="L21" s="13"/>
      <c r="M21" s="18"/>
      <c r="N21" s="11"/>
    </row>
    <row r="22" ht="17" customHeight="1" spans="2:14" x14ac:dyDescent="0.25">
      <c r="B22" s="11"/>
      <c r="C22" s="11"/>
      <c r="D22" s="12"/>
      <c r="E22" s="18"/>
      <c r="F22" s="18"/>
      <c r="G22" s="12"/>
      <c r="H22" s="12"/>
      <c r="I22" s="12"/>
      <c r="J22" s="12"/>
      <c r="K22" s="11"/>
      <c r="L22" s="13"/>
      <c r="M22" s="18"/>
      <c r="N22" s="11"/>
    </row>
    <row r="23" ht="17" customHeight="1" spans="2:14" x14ac:dyDescent="0.25">
      <c r="B23" s="11"/>
      <c r="C23" s="11"/>
      <c r="D23" s="12"/>
      <c r="E23" s="18"/>
      <c r="F23" s="18"/>
      <c r="G23" s="12"/>
      <c r="H23" s="12"/>
      <c r="I23" s="12"/>
      <c r="J23" s="12"/>
      <c r="K23" s="11"/>
      <c r="L23" s="13"/>
      <c r="M23" s="18"/>
      <c r="N23" s="11"/>
    </row>
    <row r="24" ht="17" customHeight="1" spans="2:14" x14ac:dyDescent="0.25">
      <c r="B24" s="11"/>
      <c r="C24" s="11"/>
      <c r="D24" s="12"/>
      <c r="E24" s="18"/>
      <c r="F24" s="18"/>
      <c r="G24" s="12"/>
      <c r="H24" s="12"/>
      <c r="I24" s="12"/>
      <c r="J24" s="12"/>
      <c r="K24" s="11"/>
      <c r="L24" s="13"/>
      <c r="M24" s="18"/>
      <c r="N24" s="11"/>
    </row>
    <row r="25" ht="17" customHeight="1" spans="2:14" x14ac:dyDescent="0.25">
      <c r="B25" s="11"/>
      <c r="C25" s="11"/>
      <c r="D25" s="12"/>
      <c r="E25" s="18"/>
      <c r="F25" s="18"/>
      <c r="G25" s="12"/>
      <c r="H25" s="12"/>
      <c r="I25" s="12"/>
      <c r="J25" s="12"/>
      <c r="K25" s="11"/>
      <c r="L25" s="13"/>
      <c r="M25" s="18"/>
      <c r="N25" s="11"/>
    </row>
    <row r="26" ht="17" customHeight="1" spans="2:14" x14ac:dyDescent="0.25">
      <c r="B26" s="11"/>
      <c r="C26" s="11"/>
      <c r="D26" s="12"/>
      <c r="E26" s="18"/>
      <c r="F26" s="18"/>
      <c r="G26" s="12"/>
      <c r="H26" s="12"/>
      <c r="I26" s="12"/>
      <c r="J26" s="12"/>
      <c r="K26" s="11"/>
      <c r="L26" s="13"/>
      <c r="M26" s="18"/>
      <c r="N26" s="11"/>
    </row>
    <row r="27" ht="17" customHeight="1" spans="2:14" x14ac:dyDescent="0.25">
      <c r="B27" s="11"/>
      <c r="C27" s="11"/>
      <c r="D27" s="12"/>
      <c r="E27" s="18"/>
      <c r="F27" s="18"/>
      <c r="G27" s="12"/>
      <c r="H27" s="12"/>
      <c r="I27" s="12"/>
      <c r="J27" s="12"/>
      <c r="K27" s="11"/>
      <c r="L27" s="13"/>
      <c r="M27" s="18"/>
      <c r="N27" s="11"/>
    </row>
    <row r="28" ht="17" customHeight="1" spans="2:14" x14ac:dyDescent="0.25">
      <c r="B28" s="11"/>
      <c r="C28" s="11"/>
      <c r="D28" s="12"/>
      <c r="E28" s="18"/>
      <c r="F28" s="18"/>
      <c r="G28" s="12"/>
      <c r="H28" s="12"/>
      <c r="I28" s="12"/>
      <c r="J28" s="12"/>
      <c r="K28" s="11"/>
      <c r="L28" s="13"/>
      <c r="M28" s="18"/>
      <c r="N28" s="11"/>
    </row>
    <row r="29" ht="17" customHeight="1" spans="2:14" x14ac:dyDescent="0.25">
      <c r="B29" s="11"/>
      <c r="C29" s="11"/>
      <c r="D29" s="12"/>
      <c r="E29" s="18"/>
      <c r="F29" s="18"/>
      <c r="G29" s="12"/>
      <c r="H29" s="12"/>
      <c r="I29" s="12"/>
      <c r="J29" s="12"/>
      <c r="K29" s="11"/>
      <c r="L29" s="13"/>
      <c r="M29" s="18"/>
      <c r="N29" s="11"/>
    </row>
    <row r="30" ht="17" customHeight="1" spans="2:14" x14ac:dyDescent="0.25">
      <c r="B30" s="11"/>
      <c r="C30" s="11"/>
      <c r="D30" s="12"/>
      <c r="E30" s="18"/>
      <c r="F30" s="18"/>
      <c r="G30" s="12"/>
      <c r="H30" s="12"/>
      <c r="I30" s="12"/>
      <c r="J30" s="12"/>
      <c r="K30" s="11"/>
      <c r="L30" s="13"/>
      <c r="M30" s="18"/>
      <c r="N30" s="11"/>
    </row>
  </sheetData>
  <mergeCells count="3">
    <mergeCell ref="L1:N1"/>
    <mergeCell ref="B2:K2"/>
    <mergeCell ref="L2:N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33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6" customWidth="1"/>
    <col min="3" max="3" width="14" customWidth="1"/>
    <col min="4" max="6" width="12" customWidth="1"/>
  </cols>
  <sheetData>
    <row r="1" ht="34" customHeight="1" spans="2:6" x14ac:dyDescent="0.25">
      <c r="B1" s="1" t="s">
        <v>144</v>
      </c>
      <c r="D1" s="2" t="s">
        <v>1</v>
      </c>
      <c r="E1" s="2"/>
      <c r="F1" s="2"/>
    </row>
    <row r="2" ht="28" customHeight="1" spans="2:6" x14ac:dyDescent="0.25">
      <c r="B2" s="3" t="s">
        <v>93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3" x14ac:dyDescent="0.25">
      <c r="B5" s="6" t="s">
        <v>145</v>
      </c>
      <c r="C5" s="9" t="s">
        <v>146</v>
      </c>
    </row>
    <row r="6" ht="17" customHeight="1" spans="2:3" x14ac:dyDescent="0.25">
      <c r="B6" s="11" t="s">
        <v>147</v>
      </c>
      <c r="C6" s="16">
        <f>DATE(2026,10,18)</f>
        <v>46313</v>
      </c>
    </row>
    <row r="7" ht="17" customHeight="1" spans="2:3" x14ac:dyDescent="0.25">
      <c r="B7" s="11" t="s">
        <v>148</v>
      </c>
      <c r="C7" s="18">
        <v>10</v>
      </c>
    </row>
    <row r="8" ht="17" customHeight="1" spans="2:3" x14ac:dyDescent="0.25">
      <c r="B8" s="11" t="s">
        <v>149</v>
      </c>
      <c r="C8" s="18">
        <v>7</v>
      </c>
    </row>
    <row r="9" ht="17" customHeight="1" spans="2:3" x14ac:dyDescent="0.25">
      <c r="B9" s="11" t="s">
        <v>150</v>
      </c>
      <c r="C9" s="18">
        <v>21</v>
      </c>
    </row>
    <row r="10" ht="17" customHeight="1" spans="2:3" x14ac:dyDescent="0.25">
      <c r="B10" s="11" t="s">
        <v>151</v>
      </c>
      <c r="C10" s="15">
        <f>COUNTA(Applications!$B$6:$B$65)</f>
        <v>14</v>
      </c>
    </row>
    <row r="11" ht="17" customHeight="1" spans="2:3" x14ac:dyDescent="0.25">
      <c r="B11" s="11" t="s">
        <v>152</v>
      </c>
      <c r="C11" s="15">
        <f>C10-COUNTIF(Applications!$I$6:$I$65,"Researching")</f>
        <v>9</v>
      </c>
    </row>
    <row r="12" ht="17" customHeight="1" spans="2:3" x14ac:dyDescent="0.25">
      <c r="B12" s="11" t="s">
        <v>153</v>
      </c>
      <c r="C12" s="15">
        <f>COUNTIF(Applications!$I$6:$I$65,"Applied")+COUNTIF(Applications!$I$6:$I$65,"Assessment")+COUNTIF(Applications!$I$6:$I$65,"Interview")</f>
        <v>5</v>
      </c>
    </row>
    <row r="13" ht="17" customHeight="1" spans="2:3" x14ac:dyDescent="0.25">
      <c r="B13" s="11" t="s">
        <v>154</v>
      </c>
      <c r="C13" s="15">
        <f>COUNTIF(Applications!$I$6:$I$65,"Interview")</f>
        <v>1</v>
      </c>
    </row>
    <row r="14" ht="17" customHeight="1" spans="2:3" x14ac:dyDescent="0.25">
      <c r="B14" s="11" t="s">
        <v>155</v>
      </c>
      <c r="C14" s="15">
        <f>COUNTIF(Applications!$I$6:$I$65,"Offer")+COUNTIF(Applications!$I$6:$I$65,"Accepted")</f>
        <v>2</v>
      </c>
    </row>
    <row r="15" ht="17" customHeight="1" spans="2:3" x14ac:dyDescent="0.25">
      <c r="B15" s="11" t="s">
        <v>34</v>
      </c>
      <c r="C15" s="15">
        <f>COUNTIF(Applications!$I$6:$I$65,"Rejected")</f>
        <v>1</v>
      </c>
    </row>
    <row r="16" ht="17" customHeight="1" spans="2:3" x14ac:dyDescent="0.25">
      <c r="B16" s="11" t="s">
        <v>156</v>
      </c>
      <c r="C16" s="20">
        <f>IF(C11=0,0,(COUNTIF(Applications!$I$6:$I$65,"Assessment")+COUNTIF(Applications!$I$6:$I$65,"Interview")+COUNTIF(Applications!$I$6:$I$65,"Offer")+COUNTIF(Applications!$I$6:$I$65,"Accepted")+COUNTIF(Applications!$I$6:$I$65,"Rejected"))/C11)</f>
        <v>0.5555555555555556</v>
      </c>
    </row>
    <row r="17" ht="17" customHeight="1" spans="2:3" x14ac:dyDescent="0.25">
      <c r="B17" s="11" t="s">
        <v>157</v>
      </c>
      <c r="C17" s="15">
        <f>COUNTIF(Applications!$Q$6:$Q$65,"Due soon")</f>
        <v>1</v>
      </c>
    </row>
    <row r="18" ht="17" customHeight="1" spans="2:3" x14ac:dyDescent="0.25">
      <c r="B18" s="11" t="s">
        <v>158</v>
      </c>
      <c r="C18" s="15">
        <f>COUNTIF(Applications!$Q$6:$Q$65,"Deadline passed")</f>
        <v>1</v>
      </c>
    </row>
    <row r="19" ht="17" customHeight="1" spans="2:3" x14ac:dyDescent="0.25">
      <c r="B19" s="11" t="s">
        <v>159</v>
      </c>
      <c r="C19" s="15">
        <f>COUNTIF(Applications!$Q$6:$Q$65,"Follow up now")</f>
        <v>2</v>
      </c>
    </row>
    <row r="20" ht="17" customHeight="1" spans="2:3" x14ac:dyDescent="0.25">
      <c r="B20" s="11" t="s">
        <v>160</v>
      </c>
      <c r="C20" s="15">
        <f>COUNTIF(Applications!$Q$6:$Q$65,"Decide on offer")</f>
        <v>2</v>
      </c>
    </row>
    <row r="21" ht="17" customHeight="1" spans="2:3" x14ac:dyDescent="0.25">
      <c r="B21" s="11" t="s">
        <v>161</v>
      </c>
      <c r="C21" s="15">
        <f>COUNTIF(Contacts!$K$6:$K$35,"Send thank-you")</f>
        <v>2</v>
      </c>
    </row>
    <row r="22" ht="17" customHeight="1" spans="2:3" x14ac:dyDescent="0.25">
      <c r="B22" s="11" t="s">
        <v>162</v>
      </c>
      <c r="C22" s="15">
        <f>COUNTIF(Contacts!$K$6:$K$35,"Reach out")</f>
        <v>2</v>
      </c>
    </row>
    <row r="23" ht="17" customHeight="1" spans="2:3" x14ac:dyDescent="0.25">
      <c r="B23" s="11" t="s">
        <v>163</v>
      </c>
      <c r="C23" s="16">
        <f>IF(COUNT(Offers!$L$6:$L$11)=0,"",MIN(Offers!$L$6:$L$11))</f>
        <v>46327</v>
      </c>
    </row>
    <row r="24" ht="17" customHeight="1" spans="2:3" x14ac:dyDescent="0.25">
      <c r="B24" s="11"/>
      <c r="C24" s="18"/>
    </row>
    <row r="25" ht="17" customHeight="1" spans="2:3" x14ac:dyDescent="0.25">
      <c r="B25" s="11"/>
      <c r="C25" s="18"/>
    </row>
    <row r="26" ht="17" customHeight="1" spans="2:3" x14ac:dyDescent="0.25">
      <c r="B26" s="11"/>
      <c r="C26" s="18"/>
    </row>
    <row r="27" ht="17" customHeight="1" spans="2:3" x14ac:dyDescent="0.25">
      <c r="B27" s="11"/>
      <c r="C27" s="18"/>
    </row>
    <row r="28" ht="17" customHeight="1" spans="2:3" x14ac:dyDescent="0.25">
      <c r="B28" s="11"/>
      <c r="C28" s="18"/>
    </row>
    <row r="29" ht="17" customHeight="1" spans="2:3" x14ac:dyDescent="0.25">
      <c r="B29" s="11"/>
      <c r="C29" s="18"/>
    </row>
    <row r="30" ht="17" customHeight="1" spans="2:3" x14ac:dyDescent="0.25">
      <c r="B30" s="11"/>
      <c r="C30" s="18"/>
    </row>
    <row r="31" ht="17" customHeight="1" spans="2:3" x14ac:dyDescent="0.25">
      <c r="B31" s="11"/>
      <c r="C31" s="18"/>
    </row>
    <row r="32" ht="17" customHeight="1" spans="2:3" x14ac:dyDescent="0.25">
      <c r="B32" s="11"/>
      <c r="C32" s="18"/>
    </row>
    <row r="33" ht="17" customHeight="1" spans="2:3" x14ac:dyDescent="0.25">
      <c r="B33" s="11"/>
      <c r="C33" s="18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Applications</vt:lpstr>
      <vt:lpstr>Contacts</vt:lpstr>
      <vt:lpstr>Offers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Internship Tracker</dc:title>
  <dc:subject/>
  <dc:description/>
  <cp:keywords/>
  <cp:category/>
  <cp:lastModifiedBy>Unknown</cp:lastModifiedBy>
  <dcterms:created xsi:type="dcterms:W3CDTF">2026-10-19T11:58:37Z</dcterms:created>
  <dcterms:modified xsi:type="dcterms:W3CDTF">2026-10-19T11:58:37Z</dcterms:modified>
</cp:coreProperties>
</file>