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sue Log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<sst xmlns="http://schemas.openxmlformats.org/spreadsheetml/2006/main" count="160" uniqueCount="96">
  <si>
    <t>ID</t>
  </si>
  <si>
    <t>Issue</t>
  </si>
  <si>
    <t>Area</t>
  </si>
  <si>
    <t>Priority</t>
  </si>
  <si>
    <t>Reported by</t>
  </si>
  <si>
    <t>Owner</t>
  </si>
  <si>
    <t>Opened</t>
  </si>
  <si>
    <t>Target date</t>
  </si>
  <si>
    <t>Stage</t>
  </si>
  <si>
    <t>Resolved on</t>
  </si>
  <si>
    <t>Next step or fix</t>
  </si>
  <si>
    <t>Days open</t>
  </si>
  <si>
    <t>Status</t>
  </si>
  <si>
    <t>Open days (helper)</t>
  </si>
  <si>
    <t>ISS-001</t>
  </si>
  <si>
    <t>Two desks in the new office have no network ports</t>
  </si>
  <si>
    <t>IT</t>
  </si>
  <si>
    <t>High</t>
  </si>
  <si>
    <t>Rachel Kim</t>
  </si>
  <si>
    <t>Ben Ortiz</t>
  </si>
  <si>
    <t>Done</t>
  </si>
  <si>
    <t>Electrician added two ports</t>
  </si>
  <si>
    <t>ISS-002</t>
  </si>
  <si>
    <t>Movers quote came in $1,800 over budget</t>
  </si>
  <si>
    <t>Budget</t>
  </si>
  <si>
    <t>Laura Simms</t>
  </si>
  <si>
    <t>Second quote accepted, $400 under budget</t>
  </si>
  <si>
    <t>ISS-003</t>
  </si>
  <si>
    <t>Printer won't connect to the new Wi-Fi</t>
  </si>
  <si>
    <t>Medium</t>
  </si>
  <si>
    <t>Front desk</t>
  </si>
  <si>
    <t>Firmware update, then reconnected</t>
  </si>
  <si>
    <t>ISS-004</t>
  </si>
  <si>
    <t>Conference room blinds missing</t>
  </si>
  <si>
    <t>Facilities</t>
  </si>
  <si>
    <t>Low</t>
  </si>
  <si>
    <t>Tara Jones</t>
  </si>
  <si>
    <t>Landlord installed them</t>
  </si>
  <si>
    <t>ISS-005</t>
  </si>
  <si>
    <t>Shared drive permissions lost after the server move</t>
  </si>
  <si>
    <t>Critical</t>
  </si>
  <si>
    <t>Accounts team</t>
  </si>
  <si>
    <t>Restored folder permissions from last week's backup</t>
  </si>
  <si>
    <t>ISS-006</t>
  </si>
  <si>
    <t>Parking passes not issued for 4 staff</t>
  </si>
  <si>
    <t>Daniel Wu</t>
  </si>
  <si>
    <t>Waiting</t>
  </si>
  <si>
    <t>Building manager ordering the passes</t>
  </si>
  <si>
    <t>ISS-007</t>
  </si>
  <si>
    <t>Phone system drops calls transferred to sales</t>
  </si>
  <si>
    <t>Vendors</t>
  </si>
  <si>
    <t>Sales team</t>
  </si>
  <si>
    <t>In progress</t>
  </si>
  <si>
    <t>Ticket open with the phone provider (#58213)</t>
  </si>
  <si>
    <t>ISS-008</t>
  </si>
  <si>
    <t>Kitchen fridge leaking water</t>
  </si>
  <si>
    <t>Maya Patel</t>
  </si>
  <si>
    <t>Replaced the water line</t>
  </si>
  <si>
    <t>ISS-009</t>
  </si>
  <si>
    <t>New hires can't log in to the payroll portal</t>
  </si>
  <si>
    <t>Staff</t>
  </si>
  <si>
    <t>Waiting on the payroll company to reset accounts</t>
  </si>
  <si>
    <t>ISS-010</t>
  </si>
  <si>
    <t>Office cleaning only happening twice a week, not three</t>
  </si>
  <si>
    <t>Not started</t>
  </si>
  <si>
    <t>Check the contract, then call the cleaning company</t>
  </si>
  <si>
    <t>ISS-011</t>
  </si>
  <si>
    <t>Laptop docking stations flicker on two monitors</t>
  </si>
  <si>
    <t>Testing a new cable on one desk</t>
  </si>
  <si>
    <t>ISS-012</t>
  </si>
  <si>
    <t>Signage on the street door still shows the old suite number</t>
  </si>
  <si>
    <t>Get a quote from the sign shop</t>
  </si>
  <si>
    <t>ISS-013</t>
  </si>
  <si>
    <t>Furniture invoice billed for 12 chairs, only 10 delivered</t>
  </si>
  <si>
    <t>Emailed the supplier for a corrected invoice</t>
  </si>
  <si>
    <t>ISS-014</t>
  </si>
  <si>
    <t>VPN slow for remote staff since the move</t>
  </si>
  <si>
    <t>Remote team</t>
  </si>
  <si>
    <t>Check the new firewall settings</t>
  </si>
  <si>
    <t>ISS-015</t>
  </si>
  <si>
    <t>Emergency exit map not posted on the second floor</t>
  </si>
  <si>
    <t>Map printed, framing on order</t>
  </si>
  <si>
    <t>Item</t>
  </si>
  <si>
    <t>Count</t>
  </si>
  <si>
    <t>Today's date</t>
  </si>
  <si>
    <t>Issues logged</t>
  </si>
  <si>
    <t>Open</t>
  </si>
  <si>
    <t>Overdue</t>
  </si>
  <si>
    <t>Due in the next 3 days</t>
  </si>
  <si>
    <t>Resolved</t>
  </si>
  <si>
    <t>Resolved late</t>
  </si>
  <si>
    <t>Average days to resolve</t>
  </si>
  <si>
    <t>Oldest open issue (days)</t>
  </si>
  <si>
    <t>Open by priority</t>
  </si>
  <si>
    <t>Open by owner</t>
  </si>
  <si>
    <t>Open by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</si>
</sst>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#,##0.##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N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46" customWidth="1"/>
    <col min="3" max="3" width="11" customWidth="1"/>
    <col min="4" max="4" width="10" customWidth="1"/>
    <col min="5" max="5" width="15" customWidth="1"/>
    <col min="6" max="8" width="13" customWidth="1"/>
    <col min="9" max="9" width="12" customWidth="1"/>
    <col min="10" max="10" width="13" customWidth="1"/>
    <col min="11" max="11" width="46" customWidth="1"/>
    <col min="12" max="12" width="10" customWidth="1"/>
    <col min="13" max="13" width="14" customWidth="1"/>
    <col min="14" max="14" width="8" hidden="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s="2">
        <v>46300</v>
      </c>
      <c r="H2" s="2">
        <v>46304</v>
      </c>
      <c r="I2" t="s">
        <v>20</v>
      </c>
      <c r="J2" s="2">
        <v>46303</v>
      </c>
      <c r="K2" t="s">
        <v>21</v>
      </c>
      <c r="L2" s="3">
        <f>IF(ISBLANK(B2),"",IF(ISNUMBER(J2),J2-G2,Summary!$B$2-G2))</f>
        <v>3</v>
      </c>
      <c r="M2" t="str">
        <f>IF(ISBLANK(B2),"",IF(ISNUMBER(J2),IF(AND(ISNUMBER(H2),J2&gt;H2),"Resolved late","Resolved"),IF(ISBLANK(H2),"No target",IF(H2&lt;Summary!$B$2,"Overdue",IF(H2-Summary!$B$2&lt;=3,"Due soon","On track")))))</f>
        <v>Resolved</v>
      </c>
      <c r="N2" s="3">
        <f>IF(AND(NOT(ISBLANK(B2)),NOT(ISNUMBER(J2))),L2,0)</f>
        <v>0</v>
      </c>
    </row>
    <row r="3" spans="1:14" x14ac:dyDescent="0.25">
      <c r="A3" t="s">
        <v>22</v>
      </c>
      <c r="B3" t="s">
        <v>23</v>
      </c>
      <c r="C3" t="s">
        <v>24</v>
      </c>
      <c r="D3" t="s">
        <v>17</v>
      </c>
      <c r="E3" t="s">
        <v>19</v>
      </c>
      <c r="F3" t="s">
        <v>25</v>
      </c>
      <c r="G3" s="2">
        <v>46301</v>
      </c>
      <c r="H3" s="2">
        <v>46308</v>
      </c>
      <c r="I3" t="s">
        <v>20</v>
      </c>
      <c r="J3" s="2">
        <v>46307</v>
      </c>
      <c r="K3" t="s">
        <v>26</v>
      </c>
      <c r="L3" s="3">
        <f>IF(ISBLANK(B3),"",IF(ISNUMBER(J3),J3-G3,Summary!$B$2-G3))</f>
        <v>6</v>
      </c>
      <c r="M3" t="str">
        <f>IF(ISBLANK(B3),"",IF(ISNUMBER(J3),IF(AND(ISNUMBER(H3),J3&gt;H3),"Resolved late","Resolved"),IF(ISBLANK(H3),"No target",IF(H3&lt;Summary!$B$2,"Overdue",IF(H3-Summary!$B$2&lt;=3,"Due soon","On track")))))</f>
        <v>Resolved</v>
      </c>
      <c r="N3" s="3">
        <f>IF(AND(NOT(ISBLANK(B3)),NOT(ISNUMBER(J3))),L3,0)</f>
        <v>0</v>
      </c>
    </row>
    <row r="4" spans="1:14" x14ac:dyDescent="0.25">
      <c r="A4" t="s">
        <v>27</v>
      </c>
      <c r="B4" t="s">
        <v>28</v>
      </c>
      <c r="C4" t="s">
        <v>16</v>
      </c>
      <c r="D4" t="s">
        <v>29</v>
      </c>
      <c r="E4" t="s">
        <v>30</v>
      </c>
      <c r="F4" t="s">
        <v>19</v>
      </c>
      <c r="G4" s="2">
        <v>46307</v>
      </c>
      <c r="H4" s="2">
        <v>46309</v>
      </c>
      <c r="I4" t="s">
        <v>20</v>
      </c>
      <c r="J4" s="2">
        <v>46311</v>
      </c>
      <c r="K4" t="s">
        <v>31</v>
      </c>
      <c r="L4" s="3">
        <f>IF(ISBLANK(B4),"",IF(ISNUMBER(J4),J4-G4,Summary!$B$2-G4))</f>
        <v>4</v>
      </c>
      <c r="M4" t="str">
        <f>IF(ISBLANK(B4),"",IF(ISNUMBER(J4),IF(AND(ISNUMBER(H4),J4&gt;H4),"Resolved late","Resolved"),IF(ISBLANK(H4),"No target",IF(H4&lt;Summary!$B$2,"Overdue",IF(H4-Summary!$B$2&lt;=3,"Due soon","On track")))))</f>
        <v>Resolved late</v>
      </c>
      <c r="N4" s="3">
        <f>IF(AND(NOT(ISBLANK(B4)),NOT(ISNUMBER(J4))),L4,0)</f>
        <v>0</v>
      </c>
    </row>
    <row r="5" spans="1:14" x14ac:dyDescent="0.25">
      <c r="A5" t="s">
        <v>32</v>
      </c>
      <c r="B5" t="s">
        <v>33</v>
      </c>
      <c r="C5" t="s">
        <v>34</v>
      </c>
      <c r="D5" t="s">
        <v>35</v>
      </c>
      <c r="E5" t="s">
        <v>18</v>
      </c>
      <c r="F5" t="s">
        <v>36</v>
      </c>
      <c r="G5" s="2">
        <v>46308</v>
      </c>
      <c r="H5" s="2">
        <v>46325</v>
      </c>
      <c r="I5" t="s">
        <v>20</v>
      </c>
      <c r="J5" s="2">
        <v>46322</v>
      </c>
      <c r="K5" t="s">
        <v>37</v>
      </c>
      <c r="L5" s="3">
        <f>IF(ISBLANK(B5),"",IF(ISNUMBER(J5),J5-G5,Summary!$B$2-G5))</f>
        <v>14</v>
      </c>
      <c r="M5" t="str">
        <f>IF(ISBLANK(B5),"",IF(ISNUMBER(J5),IF(AND(ISNUMBER(H5),J5&gt;H5),"Resolved late","Resolved"),IF(ISBLANK(H5),"No target",IF(H5&lt;Summary!$B$2,"Overdue",IF(H5-Summary!$B$2&lt;=3,"Due soon","On track")))))</f>
        <v>Resolved</v>
      </c>
      <c r="N5" s="3">
        <f>IF(AND(NOT(ISBLANK(B5)),NOT(ISNUMBER(J5))),L5,0)</f>
        <v>0</v>
      </c>
    </row>
    <row r="6" spans="1:14" x14ac:dyDescent="0.25">
      <c r="A6" t="s">
        <v>38</v>
      </c>
      <c r="B6" t="s">
        <v>39</v>
      </c>
      <c r="C6" t="s">
        <v>16</v>
      </c>
      <c r="D6" t="s">
        <v>40</v>
      </c>
      <c r="E6" t="s">
        <v>41</v>
      </c>
      <c r="F6" t="s">
        <v>19</v>
      </c>
      <c r="G6" s="2">
        <v>46314</v>
      </c>
      <c r="H6" s="2">
        <v>46315</v>
      </c>
      <c r="I6" t="s">
        <v>20</v>
      </c>
      <c r="J6" s="2">
        <v>46315</v>
      </c>
      <c r="K6" t="s">
        <v>42</v>
      </c>
      <c r="L6" s="3">
        <f>IF(ISBLANK(B6),"",IF(ISNUMBER(J6),J6-G6,Summary!$B$2-G6))</f>
        <v>1</v>
      </c>
      <c r="M6" t="str">
        <f>IF(ISBLANK(B6),"",IF(ISNUMBER(J6),IF(AND(ISNUMBER(H6),J6&gt;H6),"Resolved late","Resolved"),IF(ISBLANK(H6),"No target",IF(H6&lt;Summary!$B$2,"Overdue",IF(H6-Summary!$B$2&lt;=3,"Due soon","On track")))))</f>
        <v>Resolved</v>
      </c>
      <c r="N6" s="3">
        <f>IF(AND(NOT(ISBLANK(B6)),NOT(ISNUMBER(J6))),L6,0)</f>
        <v>0</v>
      </c>
    </row>
    <row r="7" spans="1:14" x14ac:dyDescent="0.25">
      <c r="A7" t="s">
        <v>43</v>
      </c>
      <c r="B7" t="s">
        <v>44</v>
      </c>
      <c r="C7" t="s">
        <v>34</v>
      </c>
      <c r="D7" t="s">
        <v>29</v>
      </c>
      <c r="E7" t="s">
        <v>45</v>
      </c>
      <c r="F7" t="s">
        <v>36</v>
      </c>
      <c r="G7" s="2">
        <v>46315</v>
      </c>
      <c r="H7" s="2">
        <v>46322</v>
      </c>
      <c r="I7" t="s">
        <v>46</v>
      </c>
      <c r="J7" s="2"/>
      <c r="K7" t="s">
        <v>47</v>
      </c>
      <c r="L7" s="3">
        <f>IF(ISBLANK(B7),"",IF(ISNUMBER(J7),J7-G7,Summary!$B$2-G7))</f>
        <v>17</v>
      </c>
      <c r="M7" t="str">
        <f>IF(ISBLANK(B7),"",IF(ISNUMBER(J7),IF(AND(ISNUMBER(H7),J7&gt;H7),"Resolved late","Resolved"),IF(ISBLANK(H7),"No target",IF(H7&lt;Summary!$B$2,"Overdue",IF(H7-Summary!$B$2&lt;=3,"Due soon","On track")))))</f>
        <v>Overdue</v>
      </c>
      <c r="N7" s="3">
        <f>IF(AND(NOT(ISBLANK(B7)),NOT(ISNUMBER(J7))),L7,0)</f>
        <v>17</v>
      </c>
    </row>
    <row r="8" spans="1:14" x14ac:dyDescent="0.25">
      <c r="A8" t="s">
        <v>48</v>
      </c>
      <c r="B8" t="s">
        <v>49</v>
      </c>
      <c r="C8" t="s">
        <v>50</v>
      </c>
      <c r="D8" t="s">
        <v>17</v>
      </c>
      <c r="E8" t="s">
        <v>51</v>
      </c>
      <c r="F8" t="s">
        <v>19</v>
      </c>
      <c r="G8" s="2">
        <v>46316</v>
      </c>
      <c r="H8" s="2">
        <v>46323</v>
      </c>
      <c r="I8" t="s">
        <v>52</v>
      </c>
      <c r="J8" s="2"/>
      <c r="K8" t="s">
        <v>53</v>
      </c>
      <c r="L8" s="3">
        <f>IF(ISBLANK(B8),"",IF(ISNUMBER(J8),J8-G8,Summary!$B$2-G8))</f>
        <v>16</v>
      </c>
      <c r="M8" t="str">
        <f>IF(ISBLANK(B8),"",IF(ISNUMBER(J8),IF(AND(ISNUMBER(H8),J8&gt;H8),"Resolved late","Resolved"),IF(ISBLANK(H8),"No target",IF(H8&lt;Summary!$B$2,"Overdue",IF(H8-Summary!$B$2&lt;=3,"Due soon","On track")))))</f>
        <v>Overdue</v>
      </c>
      <c r="N8" s="3">
        <f>IF(AND(NOT(ISBLANK(B8)),NOT(ISNUMBER(J8))),L8,0)</f>
        <v>16</v>
      </c>
    </row>
    <row r="9" spans="1:14" x14ac:dyDescent="0.25">
      <c r="A9" t="s">
        <v>54</v>
      </c>
      <c r="B9" t="s">
        <v>55</v>
      </c>
      <c r="C9" t="s">
        <v>34</v>
      </c>
      <c r="D9" t="s">
        <v>29</v>
      </c>
      <c r="E9" t="s">
        <v>56</v>
      </c>
      <c r="F9" t="s">
        <v>36</v>
      </c>
      <c r="G9" s="2">
        <v>46321</v>
      </c>
      <c r="H9" s="2">
        <v>46328</v>
      </c>
      <c r="I9" t="s">
        <v>20</v>
      </c>
      <c r="J9" s="2">
        <v>46330</v>
      </c>
      <c r="K9" t="s">
        <v>57</v>
      </c>
      <c r="L9" s="3">
        <f>IF(ISBLANK(B9),"",IF(ISNUMBER(J9),J9-G9,Summary!$B$2-G9))</f>
        <v>9</v>
      </c>
      <c r="M9" t="str">
        <f>IF(ISBLANK(B9),"",IF(ISNUMBER(J9),IF(AND(ISNUMBER(H9),J9&gt;H9),"Resolved late","Resolved"),IF(ISBLANK(H9),"No target",IF(H9&lt;Summary!$B$2,"Overdue",IF(H9-Summary!$B$2&lt;=3,"Due soon","On track")))))</f>
        <v>Resolved late</v>
      </c>
      <c r="N9" s="3">
        <f>IF(AND(NOT(ISBLANK(B9)),NOT(ISNUMBER(J9))),L9,0)</f>
        <v>0</v>
      </c>
    </row>
    <row r="10" spans="1:14" x14ac:dyDescent="0.25">
      <c r="A10" t="s">
        <v>58</v>
      </c>
      <c r="B10" t="s">
        <v>59</v>
      </c>
      <c r="C10" t="s">
        <v>60</v>
      </c>
      <c r="D10" t="s">
        <v>17</v>
      </c>
      <c r="E10" t="s">
        <v>25</v>
      </c>
      <c r="F10" t="s">
        <v>25</v>
      </c>
      <c r="G10" s="2">
        <v>46323</v>
      </c>
      <c r="H10" s="2">
        <v>46330</v>
      </c>
      <c r="I10" t="s">
        <v>52</v>
      </c>
      <c r="J10" s="2"/>
      <c r="K10" t="s">
        <v>61</v>
      </c>
      <c r="L10" s="3">
        <f>IF(ISBLANK(B10),"",IF(ISNUMBER(J10),J10-G10,Summary!$B$2-G10))</f>
        <v>9</v>
      </c>
      <c r="M10" t="str">
        <f>IF(ISBLANK(B10),"",IF(ISNUMBER(J10),IF(AND(ISNUMBER(H10),J10&gt;H10),"Resolved late","Resolved"),IF(ISBLANK(H10),"No target",IF(H10&lt;Summary!$B$2,"Overdue",IF(H10-Summary!$B$2&lt;=3,"Due soon","On track")))))</f>
        <v>Overdue</v>
      </c>
      <c r="N10" s="3">
        <f>IF(AND(NOT(ISBLANK(B10)),NOT(ISNUMBER(J10))),L10,0)</f>
        <v>9</v>
      </c>
    </row>
    <row r="11" spans="1:14" x14ac:dyDescent="0.25">
      <c r="A11" t="s">
        <v>62</v>
      </c>
      <c r="B11" t="s">
        <v>63</v>
      </c>
      <c r="C11" t="s">
        <v>50</v>
      </c>
      <c r="D11" t="s">
        <v>35</v>
      </c>
      <c r="E11" t="s">
        <v>18</v>
      </c>
      <c r="F11" t="s">
        <v>36</v>
      </c>
      <c r="G11" s="2">
        <v>46324</v>
      </c>
      <c r="H11" s="2">
        <v>46339</v>
      </c>
      <c r="I11" t="s">
        <v>64</v>
      </c>
      <c r="J11" s="2"/>
      <c r="K11" t="s">
        <v>65</v>
      </c>
      <c r="L11" s="3">
        <f>IF(ISBLANK(B11),"",IF(ISNUMBER(J11),J11-G11,Summary!$B$2-G11))</f>
        <v>8</v>
      </c>
      <c r="M11" t="str">
        <f>IF(ISBLANK(B11),"",IF(ISNUMBER(J11),IF(AND(ISNUMBER(H11),J11&gt;H11),"Resolved late","Resolved"),IF(ISBLANK(H11),"No target",IF(H11&lt;Summary!$B$2,"Overdue",IF(H11-Summary!$B$2&lt;=3,"Due soon","On track")))))</f>
        <v>On track</v>
      </c>
      <c r="N11" s="3">
        <f>IF(AND(NOT(ISBLANK(B11)),NOT(ISNUMBER(J11))),L11,0)</f>
        <v>8</v>
      </c>
    </row>
    <row r="12" spans="1:14" x14ac:dyDescent="0.25">
      <c r="A12" t="s">
        <v>66</v>
      </c>
      <c r="B12" t="s">
        <v>67</v>
      </c>
      <c r="C12" t="s">
        <v>16</v>
      </c>
      <c r="D12" t="s">
        <v>29</v>
      </c>
      <c r="E12" t="s">
        <v>45</v>
      </c>
      <c r="F12" t="s">
        <v>19</v>
      </c>
      <c r="G12" s="2">
        <v>46328</v>
      </c>
      <c r="H12" s="2">
        <v>46332</v>
      </c>
      <c r="I12" t="s">
        <v>52</v>
      </c>
      <c r="J12" s="2"/>
      <c r="K12" t="s">
        <v>68</v>
      </c>
      <c r="L12" s="3">
        <f>IF(ISBLANK(B12),"",IF(ISNUMBER(J12),J12-G12,Summary!$B$2-G12))</f>
        <v>4</v>
      </c>
      <c r="M12" t="str">
        <f>IF(ISBLANK(B12),"",IF(ISNUMBER(J12),IF(AND(ISNUMBER(H12),J12&gt;H12),"Resolved late","Resolved"),IF(ISBLANK(H12),"No target",IF(H12&lt;Summary!$B$2,"Overdue",IF(H12-Summary!$B$2&lt;=3,"Due soon","On track")))))</f>
        <v>Due soon</v>
      </c>
      <c r="N12" s="3">
        <f>IF(AND(NOT(ISBLANK(B12)),NOT(ISNUMBER(J12))),L12,0)</f>
        <v>4</v>
      </c>
    </row>
    <row r="13" spans="1:14" x14ac:dyDescent="0.25">
      <c r="A13" t="s">
        <v>69</v>
      </c>
      <c r="B13" t="s">
        <v>70</v>
      </c>
      <c r="C13" t="s">
        <v>34</v>
      </c>
      <c r="D13" t="s">
        <v>35</v>
      </c>
      <c r="E13" t="s">
        <v>30</v>
      </c>
      <c r="F13" t="s">
        <v>36</v>
      </c>
      <c r="G13" s="2">
        <v>46329</v>
      </c>
      <c r="H13" s="2">
        <v>46346</v>
      </c>
      <c r="I13" t="s">
        <v>64</v>
      </c>
      <c r="J13" s="2"/>
      <c r="K13" t="s">
        <v>71</v>
      </c>
      <c r="L13" s="3">
        <f>IF(ISBLANK(B13),"",IF(ISNUMBER(J13),J13-G13,Summary!$B$2-G13))</f>
        <v>3</v>
      </c>
      <c r="M13" t="str">
        <f>IF(ISBLANK(B13),"",IF(ISNUMBER(J13),IF(AND(ISNUMBER(H13),J13&gt;H13),"Resolved late","Resolved"),IF(ISBLANK(H13),"No target",IF(H13&lt;Summary!$B$2,"Overdue",IF(H13-Summary!$B$2&lt;=3,"Due soon","On track")))))</f>
        <v>On track</v>
      </c>
      <c r="N13" s="3">
        <f>IF(AND(NOT(ISBLANK(B13)),NOT(ISNUMBER(J13))),L13,0)</f>
        <v>3</v>
      </c>
    </row>
    <row r="14" spans="1:14" x14ac:dyDescent="0.25">
      <c r="A14" t="s">
        <v>72</v>
      </c>
      <c r="B14" t="s">
        <v>73</v>
      </c>
      <c r="C14" t="s">
        <v>24</v>
      </c>
      <c r="D14" t="s">
        <v>29</v>
      </c>
      <c r="E14" t="s">
        <v>25</v>
      </c>
      <c r="F14" t="s">
        <v>25</v>
      </c>
      <c r="G14" s="2">
        <v>46330</v>
      </c>
      <c r="H14" s="2">
        <v>46337</v>
      </c>
      <c r="I14" t="s">
        <v>46</v>
      </c>
      <c r="J14" s="2"/>
      <c r="K14" t="s">
        <v>74</v>
      </c>
      <c r="L14" s="3">
        <f>IF(ISBLANK(B14),"",IF(ISNUMBER(J14),J14-G14,Summary!$B$2-G14))</f>
        <v>2</v>
      </c>
      <c r="M14" t="str">
        <f>IF(ISBLANK(B14),"",IF(ISNUMBER(J14),IF(AND(ISNUMBER(H14),J14&gt;H14),"Resolved late","Resolved"),IF(ISBLANK(H14),"No target",IF(H14&lt;Summary!$B$2,"Overdue",IF(H14-Summary!$B$2&lt;=3,"Due soon","On track")))))</f>
        <v>On track</v>
      </c>
      <c r="N14" s="3">
        <f>IF(AND(NOT(ISBLANK(B14)),NOT(ISNUMBER(J14))),L14,0)</f>
        <v>2</v>
      </c>
    </row>
    <row r="15" spans="1:14" x14ac:dyDescent="0.25">
      <c r="A15" t="s">
        <v>75</v>
      </c>
      <c r="B15" t="s">
        <v>76</v>
      </c>
      <c r="C15" t="s">
        <v>16</v>
      </c>
      <c r="D15" t="s">
        <v>17</v>
      </c>
      <c r="E15" t="s">
        <v>77</v>
      </c>
      <c r="F15" t="s">
        <v>19</v>
      </c>
      <c r="G15" s="2">
        <v>46331</v>
      </c>
      <c r="H15" s="2">
        <v>46333</v>
      </c>
      <c r="I15" t="s">
        <v>64</v>
      </c>
      <c r="J15" s="2"/>
      <c r="K15" t="s">
        <v>78</v>
      </c>
      <c r="L15" s="3">
        <f>IF(ISBLANK(B15),"",IF(ISNUMBER(J15),J15-G15,Summary!$B$2-G15))</f>
        <v>1</v>
      </c>
      <c r="M15" t="str">
        <f>IF(ISBLANK(B15),"",IF(ISNUMBER(J15),IF(AND(ISNUMBER(H15),J15&gt;H15),"Resolved late","Resolved"),IF(ISBLANK(H15),"No target",IF(H15&lt;Summary!$B$2,"Overdue",IF(H15-Summary!$B$2&lt;=3,"Due soon","On track")))))</f>
        <v>Due soon</v>
      </c>
      <c r="N15" s="3">
        <f>IF(AND(NOT(ISBLANK(B15)),NOT(ISNUMBER(J15))),L15,0)</f>
        <v>1</v>
      </c>
    </row>
    <row r="16" spans="1:14" x14ac:dyDescent="0.25">
      <c r="A16" t="s">
        <v>79</v>
      </c>
      <c r="B16" t="s">
        <v>80</v>
      </c>
      <c r="C16" t="s">
        <v>34</v>
      </c>
      <c r="D16" t="s">
        <v>17</v>
      </c>
      <c r="E16" t="s">
        <v>56</v>
      </c>
      <c r="F16" t="s">
        <v>36</v>
      </c>
      <c r="G16" s="2">
        <v>46331</v>
      </c>
      <c r="H16" s="2">
        <v>46335</v>
      </c>
      <c r="I16" t="s">
        <v>52</v>
      </c>
      <c r="J16" s="2"/>
      <c r="K16" t="s">
        <v>81</v>
      </c>
      <c r="L16" s="3">
        <f>IF(ISBLANK(B16),"",IF(ISNUMBER(J16),J16-G16,Summary!$B$2-G16))</f>
        <v>1</v>
      </c>
      <c r="M16" t="str">
        <f>IF(ISBLANK(B16),"",IF(ISNUMBER(J16),IF(AND(ISNUMBER(H16),J16&gt;H16),"Resolved late","Resolved"),IF(ISBLANK(H16),"No target",IF(H16&lt;Summary!$B$2,"Overdue",IF(H16-Summary!$B$2&lt;=3,"Due soon","On track")))))</f>
        <v>Due soon</v>
      </c>
      <c r="N16" s="3">
        <f>IF(AND(NOT(ISBLANK(B16)),NOT(ISNUMBER(J16))),L16,0)</f>
        <v>1</v>
      </c>
    </row>
    <row r="17" spans="1:14" x14ac:dyDescent="0.25">
      <c r="G17" s="2"/>
      <c r="H17" s="2"/>
      <c r="J17" s="2"/>
      <c r="L17" s="3" t="str">
        <f>IF(ISBLANK(B17),"",IF(ISNUMBER(J17),J17-G17,Summary!$B$2-G17))</f>
        <v/>
      </c>
      <c r="M17" t="str">
        <f>IF(ISBLANK(B17),"",IF(ISNUMBER(J17),IF(AND(ISNUMBER(H17),J17&gt;H17),"Resolved late","Resolved"),IF(ISBLANK(H17),"No target",IF(H17&lt;Summary!$B$2,"Overdue",IF(H17-Summary!$B$2&lt;=3,"Due soon","On track")))))</f>
        <v/>
      </c>
      <c r="N17" s="3">
        <f>IF(AND(NOT(ISBLANK(B17)),NOT(ISNUMBER(J17))),L17,0)</f>
        <v>0</v>
      </c>
    </row>
    <row r="18" spans="1:14" x14ac:dyDescent="0.25">
      <c r="G18" s="2"/>
      <c r="H18" s="2"/>
      <c r="J18" s="2"/>
      <c r="L18" s="3" t="str">
        <f>IF(ISBLANK(B18),"",IF(ISNUMBER(J18),J18-G18,Summary!$B$2-G18))</f>
        <v/>
      </c>
      <c r="M18" t="str">
        <f>IF(ISBLANK(B18),"",IF(ISNUMBER(J18),IF(AND(ISNUMBER(H18),J18&gt;H18),"Resolved late","Resolved"),IF(ISBLANK(H18),"No target",IF(H18&lt;Summary!$B$2,"Overdue",IF(H18-Summary!$B$2&lt;=3,"Due soon","On track")))))</f>
        <v/>
      </c>
      <c r="N18" s="3">
        <f>IF(AND(NOT(ISBLANK(B18)),NOT(ISNUMBER(J18))),L18,0)</f>
        <v>0</v>
      </c>
    </row>
    <row r="19" spans="1:14" x14ac:dyDescent="0.25">
      <c r="G19" s="2"/>
      <c r="H19" s="2"/>
      <c r="J19" s="2"/>
      <c r="L19" s="3" t="str">
        <f>IF(ISBLANK(B19),"",IF(ISNUMBER(J19),J19-G19,Summary!$B$2-G19))</f>
        <v/>
      </c>
      <c r="M19" t="str">
        <f>IF(ISBLANK(B19),"",IF(ISNUMBER(J19),IF(AND(ISNUMBER(H19),J19&gt;H19),"Resolved late","Resolved"),IF(ISBLANK(H19),"No target",IF(H19&lt;Summary!$B$2,"Overdue",IF(H19-Summary!$B$2&lt;=3,"Due soon","On track")))))</f>
        <v/>
      </c>
      <c r="N19" s="3">
        <f>IF(AND(NOT(ISBLANK(B19)),NOT(ISNUMBER(J19))),L19,0)</f>
        <v>0</v>
      </c>
    </row>
    <row r="20" spans="1:14" x14ac:dyDescent="0.25">
      <c r="G20" s="2"/>
      <c r="H20" s="2"/>
      <c r="J20" s="2"/>
      <c r="L20" s="3" t="str">
        <f>IF(ISBLANK(B20),"",IF(ISNUMBER(J20),J20-G20,Summary!$B$2-G20))</f>
        <v/>
      </c>
      <c r="M20" t="str">
        <f>IF(ISBLANK(B20),"",IF(ISNUMBER(J20),IF(AND(ISNUMBER(H20),J20&gt;H20),"Resolved late","Resolved"),IF(ISBLANK(H20),"No target",IF(H20&lt;Summary!$B$2,"Overdue",IF(H20-Summary!$B$2&lt;=3,"Due soon","On track")))))</f>
        <v/>
      </c>
      <c r="N20" s="3">
        <f>IF(AND(NOT(ISBLANK(B20)),NOT(ISNUMBER(J20))),L20,0)</f>
        <v>0</v>
      </c>
    </row>
    <row r="21" spans="1:14" x14ac:dyDescent="0.25">
      <c r="G21" s="2"/>
      <c r="H21" s="2"/>
      <c r="J21" s="2"/>
      <c r="L21" s="3" t="str">
        <f>IF(ISBLANK(B21),"",IF(ISNUMBER(J21),J21-G21,Summary!$B$2-G21))</f>
        <v/>
      </c>
      <c r="M21" t="str">
        <f>IF(ISBLANK(B21),"",IF(ISNUMBER(J21),IF(AND(ISNUMBER(H21),J21&gt;H21),"Resolved late","Resolved"),IF(ISBLANK(H21),"No target",IF(H21&lt;Summary!$B$2,"Overdue",IF(H21-Summary!$B$2&lt;=3,"Due soon","On track")))))</f>
        <v/>
      </c>
      <c r="N21" s="3">
        <f>IF(AND(NOT(ISBLANK(B21)),NOT(ISNUMBER(J21))),L21,0)</f>
        <v>0</v>
      </c>
    </row>
    <row r="22" spans="1:14" x14ac:dyDescent="0.25">
      <c r="G22" s="2"/>
      <c r="H22" s="2"/>
      <c r="J22" s="2"/>
      <c r="L22" s="3" t="str">
        <f>IF(ISBLANK(B22),"",IF(ISNUMBER(J22),J22-G22,Summary!$B$2-G22))</f>
        <v/>
      </c>
      <c r="M22" t="str">
        <f>IF(ISBLANK(B22),"",IF(ISNUMBER(J22),IF(AND(ISNUMBER(H22),J22&gt;H22),"Resolved late","Resolved"),IF(ISBLANK(H22),"No target",IF(H22&lt;Summary!$B$2,"Overdue",IF(H22-Summary!$B$2&lt;=3,"Due soon","On track")))))</f>
        <v/>
      </c>
      <c r="N22" s="3">
        <f>IF(AND(NOT(ISBLANK(B22)),NOT(ISNUMBER(J22))),L22,0)</f>
        <v>0</v>
      </c>
    </row>
    <row r="23" spans="1:14" x14ac:dyDescent="0.25">
      <c r="G23" s="2"/>
      <c r="H23" s="2"/>
      <c r="J23" s="2"/>
      <c r="L23" s="3" t="str">
        <f>IF(ISBLANK(B23),"",IF(ISNUMBER(J23),J23-G23,Summary!$B$2-G23))</f>
        <v/>
      </c>
      <c r="M23" t="str">
        <f>IF(ISBLANK(B23),"",IF(ISNUMBER(J23),IF(AND(ISNUMBER(H23),J23&gt;H23),"Resolved late","Resolved"),IF(ISBLANK(H23),"No target",IF(H23&lt;Summary!$B$2,"Overdue",IF(H23-Summary!$B$2&lt;=3,"Due soon","On track")))))</f>
        <v/>
      </c>
      <c r="N23" s="3">
        <f>IF(AND(NOT(ISBLANK(B23)),NOT(ISNUMBER(J23))),L23,0)</f>
        <v>0</v>
      </c>
    </row>
    <row r="24" spans="1:14" x14ac:dyDescent="0.25">
      <c r="G24" s="2"/>
      <c r="H24" s="2"/>
      <c r="J24" s="2"/>
      <c r="L24" s="3" t="str">
        <f>IF(ISBLANK(B24),"",IF(ISNUMBER(J24),J24-G24,Summary!$B$2-G24))</f>
        <v/>
      </c>
      <c r="M24" t="str">
        <f>IF(ISBLANK(B24),"",IF(ISNUMBER(J24),IF(AND(ISNUMBER(H24),J24&gt;H24),"Resolved late","Resolved"),IF(ISBLANK(H24),"No target",IF(H24&lt;Summary!$B$2,"Overdue",IF(H24-Summary!$B$2&lt;=3,"Due soon","On track")))))</f>
        <v/>
      </c>
      <c r="N24" s="3">
        <f>IF(AND(NOT(ISBLANK(B24)),NOT(ISNUMBER(J24))),L24,0)</f>
        <v>0</v>
      </c>
    </row>
    <row r="25" spans="1:14" x14ac:dyDescent="0.25">
      <c r="G25" s="2"/>
      <c r="H25" s="2"/>
      <c r="J25" s="2"/>
      <c r="L25" s="3" t="str">
        <f>IF(ISBLANK(B25),"",IF(ISNUMBER(J25),J25-G25,Summary!$B$2-G25))</f>
        <v/>
      </c>
      <c r="M25" t="str">
        <f>IF(ISBLANK(B25),"",IF(ISNUMBER(J25),IF(AND(ISNUMBER(H25),J25&gt;H25),"Resolved late","Resolved"),IF(ISBLANK(H25),"No target",IF(H25&lt;Summary!$B$2,"Overdue",IF(H25-Summary!$B$2&lt;=3,"Due soon","On track")))))</f>
        <v/>
      </c>
      <c r="N25" s="3">
        <f>IF(AND(NOT(ISBLANK(B25)),NOT(ISNUMBER(J25))),L25,0)</f>
        <v>0</v>
      </c>
    </row>
    <row r="26" spans="1:14" x14ac:dyDescent="0.25">
      <c r="G26" s="2"/>
      <c r="H26" s="2"/>
      <c r="J26" s="2"/>
      <c r="L26" s="3" t="str">
        <f>IF(ISBLANK(B26),"",IF(ISNUMBER(J26),J26-G26,Summary!$B$2-G26))</f>
        <v/>
      </c>
      <c r="M26" t="str">
        <f>IF(ISBLANK(B26),"",IF(ISNUMBER(J26),IF(AND(ISNUMBER(H26),J26&gt;H26),"Resolved late","Resolved"),IF(ISBLANK(H26),"No target",IF(H26&lt;Summary!$B$2,"Overdue",IF(H26-Summary!$B$2&lt;=3,"Due soon","On track")))))</f>
        <v/>
      </c>
      <c r="N26" s="3">
        <f>IF(AND(NOT(ISBLANK(B26)),NOT(ISNUMBER(J26))),L26,0)</f>
        <v>0</v>
      </c>
    </row>
    <row r="27" spans="1:14" x14ac:dyDescent="0.25">
      <c r="G27" s="2"/>
      <c r="H27" s="2"/>
      <c r="J27" s="2"/>
      <c r="L27" s="3" t="str">
        <f>IF(ISBLANK(B27),"",IF(ISNUMBER(J27),J27-G27,Summary!$B$2-G27))</f>
        <v/>
      </c>
      <c r="M27" t="str">
        <f>IF(ISBLANK(B27),"",IF(ISNUMBER(J27),IF(AND(ISNUMBER(H27),J27&gt;H27),"Resolved late","Resolved"),IF(ISBLANK(H27),"No target",IF(H27&lt;Summary!$B$2,"Overdue",IF(H27-Summary!$B$2&lt;=3,"Due soon","On track")))))</f>
        <v/>
      </c>
      <c r="N27" s="3">
        <f>IF(AND(NOT(ISBLANK(B27)),NOT(ISNUMBER(J27))),L27,0)</f>
        <v>0</v>
      </c>
    </row>
    <row r="28" spans="1:14" x14ac:dyDescent="0.25">
      <c r="G28" s="2"/>
      <c r="H28" s="2"/>
      <c r="J28" s="2"/>
      <c r="L28" s="3" t="str">
        <f>IF(ISBLANK(B28),"",IF(ISNUMBER(J28),J28-G28,Summary!$B$2-G28))</f>
        <v/>
      </c>
      <c r="M28" t="str">
        <f>IF(ISBLANK(B28),"",IF(ISNUMBER(J28),IF(AND(ISNUMBER(H28),J28&gt;H28),"Resolved late","Resolved"),IF(ISBLANK(H28),"No target",IF(H28&lt;Summary!$B$2,"Overdue",IF(H28-Summary!$B$2&lt;=3,"Due soon","On track")))))</f>
        <v/>
      </c>
      <c r="N28" s="3">
        <f>IF(AND(NOT(ISBLANK(B28)),NOT(ISNUMBER(J28))),L28,0)</f>
        <v>0</v>
      </c>
    </row>
    <row r="29" spans="1:14" x14ac:dyDescent="0.25">
      <c r="G29" s="2"/>
      <c r="H29" s="2"/>
      <c r="J29" s="2"/>
      <c r="L29" s="3" t="str">
        <f>IF(ISBLANK(B29),"",IF(ISNUMBER(J29),J29-G29,Summary!$B$2-G29))</f>
        <v/>
      </c>
      <c r="M29" t="str">
        <f>IF(ISBLANK(B29),"",IF(ISNUMBER(J29),IF(AND(ISNUMBER(H29),J29&gt;H29),"Resolved late","Resolved"),IF(ISBLANK(H29),"No target",IF(H29&lt;Summary!$B$2,"Overdue",IF(H29-Summary!$B$2&lt;=3,"Due soon","On track")))))</f>
        <v/>
      </c>
      <c r="N29" s="3">
        <f>IF(AND(NOT(ISBLANK(B29)),NOT(ISNUMBER(J29))),L29,0)</f>
        <v>0</v>
      </c>
    </row>
    <row r="30" spans="1:14" x14ac:dyDescent="0.25">
      <c r="G30" s="2"/>
      <c r="H30" s="2"/>
      <c r="J30" s="2"/>
      <c r="L30" s="3" t="str">
        <f>IF(ISBLANK(B30),"",IF(ISNUMBER(J30),J30-G30,Summary!$B$2-G30))</f>
        <v/>
      </c>
      <c r="M30" t="str">
        <f>IF(ISBLANK(B30),"",IF(ISNUMBER(J30),IF(AND(ISNUMBER(H30),J30&gt;H30),"Resolved late","Resolved"),IF(ISBLANK(H30),"No target",IF(H30&lt;Summary!$B$2,"Overdue",IF(H30-Summary!$B$2&lt;=3,"Due soon","On track")))))</f>
        <v/>
      </c>
      <c r="N30" s="3">
        <f>IF(AND(NOT(ISBLANK(B30)),NOT(ISNUMBER(J30))),L30,0)</f>
        <v>0</v>
      </c>
    </row>
    <row r="31" spans="1:14" x14ac:dyDescent="0.25">
      <c r="G31" s="2"/>
      <c r="H31" s="2"/>
      <c r="J31" s="2"/>
      <c r="L31" s="3" t="str">
        <f>IF(ISBLANK(B31),"",IF(ISNUMBER(J31),J31-G31,Summary!$B$2-G31))</f>
        <v/>
      </c>
      <c r="M31" t="str">
        <f>IF(ISBLANK(B31),"",IF(ISNUMBER(J31),IF(AND(ISNUMBER(H31),J31&gt;H31),"Resolved late","Resolved"),IF(ISBLANK(H31),"No target",IF(H31&lt;Summary!$B$2,"Overdue",IF(H31-Summary!$B$2&lt;=3,"Due soon","On track")))))</f>
        <v/>
      </c>
      <c r="N31" s="3">
        <f>IF(AND(NOT(ISBLANK(B31)),NOT(ISNUMBER(J31))),L31,0)</f>
        <v>0</v>
      </c>
    </row>
    <row r="32" spans="1:14" x14ac:dyDescent="0.25">
      <c r="G32" s="2"/>
      <c r="H32" s="2"/>
      <c r="J32" s="2"/>
      <c r="L32" s="3" t="str">
        <f>IF(ISBLANK(B32),"",IF(ISNUMBER(J32),J32-G32,Summary!$B$2-G32))</f>
        <v/>
      </c>
      <c r="M32" t="str">
        <f>IF(ISBLANK(B32),"",IF(ISNUMBER(J32),IF(AND(ISNUMBER(H32),J32&gt;H32),"Resolved late","Resolved"),IF(ISBLANK(H32),"No target",IF(H32&lt;Summary!$B$2,"Overdue",IF(H32-Summary!$B$2&lt;=3,"Due soon","On track")))))</f>
        <v/>
      </c>
      <c r="N32" s="3">
        <f>IF(AND(NOT(ISBLANK(B32)),NOT(ISNUMBER(J32))),L32,0)</f>
        <v>0</v>
      </c>
    </row>
    <row r="33" spans="1:14" x14ac:dyDescent="0.25">
      <c r="G33" s="2"/>
      <c r="H33" s="2"/>
      <c r="J33" s="2"/>
      <c r="L33" s="3" t="str">
        <f>IF(ISBLANK(B33),"",IF(ISNUMBER(J33),J33-G33,Summary!$B$2-G33))</f>
        <v/>
      </c>
      <c r="M33" t="str">
        <f>IF(ISBLANK(B33),"",IF(ISNUMBER(J33),IF(AND(ISNUMBER(H33),J33&gt;H33),"Resolved late","Resolved"),IF(ISBLANK(H33),"No target",IF(H33&lt;Summary!$B$2,"Overdue",IF(H33-Summary!$B$2&lt;=3,"Due soon","On track")))))</f>
        <v/>
      </c>
      <c r="N33" s="3">
        <f>IF(AND(NOT(ISBLANK(B33)),NOT(ISNUMBER(J33))),L33,0)</f>
        <v>0</v>
      </c>
    </row>
    <row r="34" spans="1:14" x14ac:dyDescent="0.25">
      <c r="G34" s="2"/>
      <c r="H34" s="2"/>
      <c r="J34" s="2"/>
      <c r="L34" s="3" t="str">
        <f>IF(ISBLANK(B34),"",IF(ISNUMBER(J34),J34-G34,Summary!$B$2-G34))</f>
        <v/>
      </c>
      <c r="M34" t="str">
        <f>IF(ISBLANK(B34),"",IF(ISNUMBER(J34),IF(AND(ISNUMBER(H34),J34&gt;H34),"Resolved late","Resolved"),IF(ISBLANK(H34),"No target",IF(H34&lt;Summary!$B$2,"Overdue",IF(H34-Summary!$B$2&lt;=3,"Due soon","On track")))))</f>
        <v/>
      </c>
      <c r="N34" s="3">
        <f>IF(AND(NOT(ISBLANK(B34)),NOT(ISNUMBER(J34))),L34,0)</f>
        <v>0</v>
      </c>
    </row>
    <row r="35" spans="1:14" x14ac:dyDescent="0.25">
      <c r="G35" s="2"/>
      <c r="H35" s="2"/>
      <c r="J35" s="2"/>
      <c r="L35" s="3" t="str">
        <f>IF(ISBLANK(B35),"",IF(ISNUMBER(J35),J35-G35,Summary!$B$2-G35))</f>
        <v/>
      </c>
      <c r="M35" t="str">
        <f>IF(ISBLANK(B35),"",IF(ISNUMBER(J35),IF(AND(ISNUMBER(H35),J35&gt;H35),"Resolved late","Resolved"),IF(ISBLANK(H35),"No target",IF(H35&lt;Summary!$B$2,"Overdue",IF(H35-Summary!$B$2&lt;=3,"Due soon","On track")))))</f>
        <v/>
      </c>
      <c r="N35" s="3">
        <f>IF(AND(NOT(ISBLANK(B35)),NOT(ISNUMBER(J35))),L35,0)</f>
        <v>0</v>
      </c>
    </row>
    <row r="36" spans="1:14" x14ac:dyDescent="0.25">
      <c r="G36" s="2"/>
      <c r="H36" s="2"/>
      <c r="J36" s="2"/>
      <c r="L36" s="3" t="str">
        <f>IF(ISBLANK(B36),"",IF(ISNUMBER(J36),J36-G36,Summary!$B$2-G36))</f>
        <v/>
      </c>
      <c r="M36" t="str">
        <f>IF(ISBLANK(B36),"",IF(ISNUMBER(J36),IF(AND(ISNUMBER(H36),J36&gt;H36),"Resolved late","Resolved"),IF(ISBLANK(H36),"No target",IF(H36&lt;Summary!$B$2,"Overdue",IF(H36-Summary!$B$2&lt;=3,"Due soon","On track")))))</f>
        <v/>
      </c>
      <c r="N36" s="3">
        <f>IF(AND(NOT(ISBLANK(B36)),NOT(ISNUMBER(J36))),L36,0)</f>
        <v>0</v>
      </c>
    </row>
    <row r="37" spans="1:14" x14ac:dyDescent="0.25">
      <c r="G37" s="2"/>
      <c r="H37" s="2"/>
      <c r="J37" s="2"/>
      <c r="L37" s="3" t="str">
        <f>IF(ISBLANK(B37),"",IF(ISNUMBER(J37),J37-G37,Summary!$B$2-G37))</f>
        <v/>
      </c>
      <c r="M37" t="str">
        <f>IF(ISBLANK(B37),"",IF(ISNUMBER(J37),IF(AND(ISNUMBER(H37),J37&gt;H37),"Resolved late","Resolved"),IF(ISBLANK(H37),"No target",IF(H37&lt;Summary!$B$2,"Overdue",IF(H37-Summary!$B$2&lt;=3,"Due soon","On track")))))</f>
        <v/>
      </c>
      <c r="N37" s="3">
        <f>IF(AND(NOT(ISBLANK(B37)),NOT(ISNUMBER(J37))),L37,0)</f>
        <v>0</v>
      </c>
    </row>
    <row r="38" spans="1:14" x14ac:dyDescent="0.25">
      <c r="G38" s="2"/>
      <c r="H38" s="2"/>
      <c r="J38" s="2"/>
      <c r="L38" s="3" t="str">
        <f>IF(ISBLANK(B38),"",IF(ISNUMBER(J38),J38-G38,Summary!$B$2-G38))</f>
        <v/>
      </c>
      <c r="M38" t="str">
        <f>IF(ISBLANK(B38),"",IF(ISNUMBER(J38),IF(AND(ISNUMBER(H38),J38&gt;H38),"Resolved late","Resolved"),IF(ISBLANK(H38),"No target",IF(H38&lt;Summary!$B$2,"Overdue",IF(H38-Summary!$B$2&lt;=3,"Due soon","On track")))))</f>
        <v/>
      </c>
      <c r="N38" s="3">
        <f>IF(AND(NOT(ISBLANK(B38)),NOT(ISNUMBER(J38))),L38,0)</f>
        <v>0</v>
      </c>
    </row>
    <row r="39" spans="1:14" x14ac:dyDescent="0.25">
      <c r="G39" s="2"/>
      <c r="H39" s="2"/>
      <c r="J39" s="2"/>
      <c r="L39" s="3" t="str">
        <f>IF(ISBLANK(B39),"",IF(ISNUMBER(J39),J39-G39,Summary!$B$2-G39))</f>
        <v/>
      </c>
      <c r="M39" t="str">
        <f>IF(ISBLANK(B39),"",IF(ISNUMBER(J39),IF(AND(ISNUMBER(H39),J39&gt;H39),"Resolved late","Resolved"),IF(ISBLANK(H39),"No target",IF(H39&lt;Summary!$B$2,"Overdue",IF(H39-Summary!$B$2&lt;=3,"Due soon","On track")))))</f>
        <v/>
      </c>
      <c r="N39" s="3">
        <f>IF(AND(NOT(ISBLANK(B39)),NOT(ISNUMBER(J39))),L39,0)</f>
        <v>0</v>
      </c>
    </row>
    <row r="40" spans="1:14" x14ac:dyDescent="0.25">
      <c r="G40" s="2"/>
      <c r="H40" s="2"/>
      <c r="J40" s="2"/>
      <c r="L40" s="3" t="str">
        <f>IF(ISBLANK(B40),"",IF(ISNUMBER(J40),J40-G40,Summary!$B$2-G40))</f>
        <v/>
      </c>
      <c r="M40" t="str">
        <f>IF(ISBLANK(B40),"",IF(ISNUMBER(J40),IF(AND(ISNUMBER(H40),J40&gt;H40),"Resolved late","Resolved"),IF(ISBLANK(H40),"No target",IF(H40&lt;Summary!$B$2,"Overdue",IF(H40-Summary!$B$2&lt;=3,"Due soon","On track")))))</f>
        <v/>
      </c>
      <c r="N40" s="3">
        <f>IF(AND(NOT(ISBLANK(B40)),NOT(ISNUMBER(J40))),L40,0)</f>
        <v>0</v>
      </c>
    </row>
    <row r="41" spans="1:14" x14ac:dyDescent="0.25">
      <c r="G41" s="2"/>
      <c r="H41" s="2"/>
      <c r="J41" s="2"/>
      <c r="L41" s="3" t="str">
        <f>IF(ISBLANK(B41),"",IF(ISNUMBER(J41),J41-G41,Summary!$B$2-G41))</f>
        <v/>
      </c>
      <c r="M41" t="str">
        <f>IF(ISBLANK(B41),"",IF(ISNUMBER(J41),IF(AND(ISNUMBER(H41),J41&gt;H41),"Resolved late","Resolved"),IF(ISBLANK(H41),"No target",IF(H41&lt;Summary!$B$2,"Overdue",IF(H41-Summary!$B$2&lt;=3,"Due soon","On track")))))</f>
        <v/>
      </c>
      <c r="N41" s="3">
        <f>IF(AND(NOT(ISBLANK(B41)),NOT(ISNUMBER(J41))),L41,0)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</cols>
  <sheetData>
    <row r="1" spans="1:2" s="1" customFormat="1" x14ac:dyDescent="0.25">
      <c r="A1" s="1" t="s">
        <v>82</v>
      </c>
      <c r="B1" s="1" t="s">
        <v>83</v>
      </c>
    </row>
    <row r="2" spans="1:2" x14ac:dyDescent="0.25">
      <c r="A2" t="s">
        <v>84</v>
      </c>
      <c r="B2" s="2">
        <f>DATE(2026,11,6)</f>
        <v>46332</v>
      </c>
    </row>
    <row r="3" spans="1:2" x14ac:dyDescent="0.25">
      <c r="A3" t="s">
        <v>85</v>
      </c>
      <c r="B3" s="3">
        <f>COUNTA('Issue Log'!$B$2:$B$41)</f>
        <v>15</v>
      </c>
    </row>
    <row r="4" spans="1:2" x14ac:dyDescent="0.25">
      <c r="A4" t="s">
        <v>86</v>
      </c>
      <c r="B4" s="3">
        <f>COUNTIFS('Issue Log'!$B$2:$B$41,"&lt;&gt;",'Issue Log'!$J$2:$J$41,"")</f>
        <v>9</v>
      </c>
    </row>
    <row r="5" spans="1:2" x14ac:dyDescent="0.25">
      <c r="A5" t="s">
        <v>87</v>
      </c>
      <c r="B5" s="3">
        <f>COUNTIF('Issue Log'!$M$2:$M$41,"Overdue")</f>
        <v>3</v>
      </c>
    </row>
    <row r="6" spans="1:2" x14ac:dyDescent="0.25">
      <c r="A6" t="s">
        <v>88</v>
      </c>
      <c r="B6" s="3">
        <f>COUNTIF('Issue Log'!$M$2:$M$41,"Due soon")</f>
        <v>3</v>
      </c>
    </row>
    <row r="7" spans="1:2" x14ac:dyDescent="0.25">
      <c r="A7" t="s">
        <v>89</v>
      </c>
      <c r="B7" s="3">
        <f>COUNTIF('Issue Log'!$M$2:$M$41,"Resolved")+COUNTIF('Issue Log'!$M$2:$M$41,"Resolved late")</f>
        <v>6</v>
      </c>
    </row>
    <row r="8" spans="1:2" x14ac:dyDescent="0.25">
      <c r="A8" t="s">
        <v>90</v>
      </c>
      <c r="B8" s="3">
        <f>COUNTIF('Issue Log'!$M$2:$M$41,"Resolved late")</f>
        <v>2</v>
      </c>
    </row>
    <row r="9" spans="1:2" x14ac:dyDescent="0.25">
      <c r="A9" t="s">
        <v>91</v>
      </c>
      <c r="B9" s="3">
        <f>IFERROR(ROUND(AVERAGEIFS('Issue Log'!$L$2:$L$41,'Issue Log'!$J$2:$J$41,"&lt;&gt;"),1),0)</f>
        <v>6.2</v>
      </c>
    </row>
    <row r="10" spans="1:2" x14ac:dyDescent="0.25">
      <c r="A10" t="s">
        <v>92</v>
      </c>
      <c r="B10" s="3">
        <f>MAX('Issue Log'!$N$2:$N$41)</f>
        <v>17</v>
      </c>
    </row>
    <row r="11" spans="1:2" x14ac:dyDescent="0.25">
      <c r="A11" t="s">
        <v>93</v>
      </c>
      <c r="B11" s="3"/>
    </row>
    <row r="12" spans="1:2" x14ac:dyDescent="0.25">
      <c r="A12" t="s">
        <v>40</v>
      </c>
      <c r="B12" s="3">
        <f>COUNTIFS('Issue Log'!$D$2:$D$41,A12,'Issue Log'!$B$2:$B$41,"&lt;&gt;",'Issue Log'!$J$2:$J$41,"")</f>
        <v>0</v>
      </c>
    </row>
    <row r="13" spans="1:2" x14ac:dyDescent="0.25">
      <c r="A13" t="s">
        <v>17</v>
      </c>
      <c r="B13" s="3">
        <f>COUNTIFS('Issue Log'!$D$2:$D$41,A13,'Issue Log'!$B$2:$B$41,"&lt;&gt;",'Issue Log'!$J$2:$J$41,"")</f>
        <v>4</v>
      </c>
    </row>
    <row r="14" spans="1:2" x14ac:dyDescent="0.25">
      <c r="A14" t="s">
        <v>29</v>
      </c>
      <c r="B14" s="3">
        <f>COUNTIFS('Issue Log'!$D$2:$D$41,A14,'Issue Log'!$B$2:$B$41,"&lt;&gt;",'Issue Log'!$J$2:$J$41,"")</f>
        <v>3</v>
      </c>
    </row>
    <row r="15" spans="1:2" x14ac:dyDescent="0.25">
      <c r="A15" t="s">
        <v>35</v>
      </c>
      <c r="B15" s="3">
        <f>COUNTIFS('Issue Log'!$D$2:$D$41,A15,'Issue Log'!$B$2:$B$41,"&lt;&gt;",'Issue Log'!$J$2:$J$41,"")</f>
        <v>2</v>
      </c>
    </row>
    <row r="16" spans="1:2" x14ac:dyDescent="0.25">
      <c r="A16" t="s">
        <v>94</v>
      </c>
      <c r="B16" s="3"/>
    </row>
    <row r="17" spans="1:2" x14ac:dyDescent="0.25">
      <c r="A17" t="s">
        <v>19</v>
      </c>
      <c r="B17" s="3">
        <f>COUNTIFS('Issue Log'!$F$2:$F$41,A17,'Issue Log'!$B$2:$B$41,"&lt;&gt;",'Issue Log'!$J$2:$J$41,"")</f>
        <v>3</v>
      </c>
    </row>
    <row r="18" spans="1:2" x14ac:dyDescent="0.25">
      <c r="A18" t="s">
        <v>36</v>
      </c>
      <c r="B18" s="3">
        <f>COUNTIFS('Issue Log'!$F$2:$F$41,A18,'Issue Log'!$B$2:$B$41,"&lt;&gt;",'Issue Log'!$J$2:$J$41,"")</f>
        <v>4</v>
      </c>
    </row>
    <row r="19" spans="1:2" x14ac:dyDescent="0.25">
      <c r="A19" t="s">
        <v>25</v>
      </c>
      <c r="B19" s="3">
        <f>COUNTIFS('Issue Log'!$F$2:$F$41,A19,'Issue Log'!$B$2:$B$41,"&lt;&gt;",'Issue Log'!$J$2:$J$41,"")</f>
        <v>2</v>
      </c>
    </row>
    <row r="20" spans="1:2" x14ac:dyDescent="0.25">
      <c r="A20" t="s">
        <v>95</v>
      </c>
      <c r="B20" s="3"/>
    </row>
    <row r="21" spans="1:2" x14ac:dyDescent="0.25">
      <c r="A21" t="s">
        <v>16</v>
      </c>
      <c r="B21" s="3">
        <f>COUNTIFS('Issue Log'!$C$2:$C$41,A21,'Issue Log'!$B$2:$B$41,"&lt;&gt;",'Issue Log'!$J$2:$J$41,"")</f>
        <v>2</v>
      </c>
    </row>
    <row r="22" spans="1:2" x14ac:dyDescent="0.25">
      <c r="A22" t="s">
        <v>34</v>
      </c>
      <c r="B22" s="3">
        <f>COUNTIFS('Issue Log'!$C$2:$C$41,A22,'Issue Log'!$B$2:$B$41,"&lt;&gt;",'Issue Log'!$J$2:$J$41,"")</f>
        <v>3</v>
      </c>
    </row>
    <row r="23" spans="1:2" x14ac:dyDescent="0.25">
      <c r="A23" t="s">
        <v>50</v>
      </c>
      <c r="B23" s="3">
        <f>COUNTIFS('Issue Log'!$C$2:$C$41,A23,'Issue Log'!$B$2:$B$41,"&lt;&gt;",'Issue Log'!$J$2:$J$41,"")</f>
        <v>2</v>
      </c>
    </row>
    <row r="24" spans="1:2" x14ac:dyDescent="0.25">
      <c r="A24" t="s">
        <v>60</v>
      </c>
      <c r="B24" s="3">
        <f>COUNTIFS('Issue Log'!$C$2:$C$41,A24,'Issue Log'!$B$2:$B$41,"&lt;&gt;",'Issue Log'!$J$2:$J$41,"")</f>
        <v>1</v>
      </c>
    </row>
    <row r="25" spans="1:2" x14ac:dyDescent="0.25">
      <c r="A25" t="s">
        <v>24</v>
      </c>
      <c r="B25" s="3">
        <f>COUNTIFS('Issue Log'!$C$2:$C$41,A25,'Issue Log'!$B$2:$B$41,"&lt;&gt;",'Issue Log'!$J$2:$J$41,"")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 Log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Issue Log</dc:title>
  <dc:subject/>
  <dc:description/>
  <cp:keywords/>
  <cp:category/>
  <cp:lastModifiedBy>Unknown</cp:lastModifiedBy>
  <dcterms:created xsi:type="dcterms:W3CDTF">2026-10-18T23:17:33Z</dcterms:created>
  <dcterms:modified xsi:type="dcterms:W3CDTF">2026-10-18T23:17:33Z</dcterms:modified>
</cp:coreProperties>
</file>