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Interviews" state="visible" r:id="rId5"/>
    <sheet sheetId="3" name="Contacts" state="visible" r:id="rId6"/>
    <sheet sheetId="4" name="By Source" state="visible" r:id="rId7"/>
    <sheet sheetId="5" name="Summary" state="visible" r:id="rId8"/>
  </sheets>
  <calcPr calcId="171027"/>
</workbook>
</file>

<file path=xl/sharedStrings.xml><?xml version="1.0" encoding="utf-8"?>
<sst xmlns="http://schemas.openxmlformats.org/spreadsheetml/2006/main" count="251" uniqueCount="163">
  <si>
    <t>Company</t>
  </si>
  <si>
    <t>Role</t>
  </si>
  <si>
    <t>Location</t>
  </si>
  <si>
    <t>Source</t>
  </si>
  <si>
    <t>Applied</t>
  </si>
  <si>
    <t>Salary range</t>
  </si>
  <si>
    <t>Status</t>
  </si>
  <si>
    <t>Last contact</t>
  </si>
  <si>
    <t>Follow up on</t>
  </si>
  <si>
    <t>Next action</t>
  </si>
  <si>
    <t>Days since applied</t>
  </si>
  <si>
    <t>Interviews</t>
  </si>
  <si>
    <t>Contact</t>
  </si>
  <si>
    <t>Notes</t>
  </si>
  <si>
    <t>Brightline Health</t>
  </si>
  <si>
    <t>Marketing Coordinator</t>
  </si>
  <si>
    <t>Denver, CO</t>
  </si>
  <si>
    <t>LinkedIn</t>
  </si>
  <si>
    <t>$55k-$62k</t>
  </si>
  <si>
    <t>Rejected</t>
  </si>
  <si>
    <t>Dana Reyes</t>
  </si>
  <si>
    <t>Went with an internal hire</t>
  </si>
  <si>
    <t>Northwind Logistics</t>
  </si>
  <si>
    <t>Marketing Specialist</t>
  </si>
  <si>
    <t>Remote</t>
  </si>
  <si>
    <t>Indeed</t>
  </si>
  <si>
    <t>$60k-$68k</t>
  </si>
  <si>
    <t>No response</t>
  </si>
  <si>
    <t>Harbor Credit Union</t>
  </si>
  <si>
    <t>Communications Coordinator</t>
  </si>
  <si>
    <t>Company site</t>
  </si>
  <si>
    <t>$52k-$58k</t>
  </si>
  <si>
    <t>Interview</t>
  </si>
  <si>
    <t>Mark Ellis</t>
  </si>
  <si>
    <t>Second round Nov 6</t>
  </si>
  <si>
    <t>Lumen Software</t>
  </si>
  <si>
    <t>Content Marketing Associate</t>
  </si>
  <si>
    <t>$65k-$75k</t>
  </si>
  <si>
    <t>Offer</t>
  </si>
  <si>
    <t>Priya Shah</t>
  </si>
  <si>
    <t>Offer $70k, answer by Nov 9</t>
  </si>
  <si>
    <t>Summit Outdoor Gear</t>
  </si>
  <si>
    <t>Social Media Coordinator</t>
  </si>
  <si>
    <t>Boulder, CO</t>
  </si>
  <si>
    <t>Referral</t>
  </si>
  <si>
    <t>$50k-$56k</t>
  </si>
  <si>
    <t>Phone screen</t>
  </si>
  <si>
    <t>Chris Patel</t>
  </si>
  <si>
    <t>Chris referred me</t>
  </si>
  <si>
    <t>Pine Street Coffee Co.</t>
  </si>
  <si>
    <t>Brand Marketing Assistant</t>
  </si>
  <si>
    <t>$45k-$50k</t>
  </si>
  <si>
    <t>Cedar &amp; Stone Realty</t>
  </si>
  <si>
    <t>Littleton, CO</t>
  </si>
  <si>
    <t>$48k-$54k</t>
  </si>
  <si>
    <t>Withdrawn</t>
  </si>
  <si>
    <t>Commute too long</t>
  </si>
  <si>
    <t>Bluebird Learning</t>
  </si>
  <si>
    <t>Email Marketing Specialist</t>
  </si>
  <si>
    <t>$58k-$66k</t>
  </si>
  <si>
    <t>Amy Chen</t>
  </si>
  <si>
    <t>Panel interview Nov 5</t>
  </si>
  <si>
    <t>Redwood Dental Group</t>
  </si>
  <si>
    <t>Aurora, CO</t>
  </si>
  <si>
    <t>$50k-$55k</t>
  </si>
  <si>
    <t>Kestrel Analytics</t>
  </si>
  <si>
    <t>Marketing Operations Associate</t>
  </si>
  <si>
    <t>Recruiter</t>
  </si>
  <si>
    <t>$62k-$70k</t>
  </si>
  <si>
    <t>Jordan Lee</t>
  </si>
  <si>
    <t>Recruiter call went well</t>
  </si>
  <si>
    <t>Fieldhouse Sports</t>
  </si>
  <si>
    <t>Digital Marketing Coordinator</t>
  </si>
  <si>
    <t>$52k-$60k</t>
  </si>
  <si>
    <t>Form rejection email</t>
  </si>
  <si>
    <t>Copperline Media</t>
  </si>
  <si>
    <t>Junior Content Strategist</t>
  </si>
  <si>
    <t>Atlas Home Services</t>
  </si>
  <si>
    <t>Englewood, CO</t>
  </si>
  <si>
    <t>$50k-$57k</t>
  </si>
  <si>
    <t>Maple Grove Senior Living</t>
  </si>
  <si>
    <t>Community Relations Coordinator</t>
  </si>
  <si>
    <t>Lakewood, CO</t>
  </si>
  <si>
    <t>$48k-$53k</t>
  </si>
  <si>
    <t>Ruth Gomez</t>
  </si>
  <si>
    <t>Ruth passed my resume on</t>
  </si>
  <si>
    <t>Riverbend Bank</t>
  </si>
  <si>
    <t>$60k-$67k</t>
  </si>
  <si>
    <t>Oakline Studio</t>
  </si>
  <si>
    <t>Marketing and Events Assistant</t>
  </si>
  <si>
    <t>$44k-$49k</t>
  </si>
  <si>
    <t>Date</t>
  </si>
  <si>
    <t>Time</t>
  </si>
  <si>
    <t>Round</t>
  </si>
  <si>
    <t>Interviewer</t>
  </si>
  <si>
    <t>Prep done</t>
  </si>
  <si>
    <t>Thank-you sent</t>
  </si>
  <si>
    <t>Next step</t>
  </si>
  <si>
    <t>Video</t>
  </si>
  <si>
    <t>Asked about crisis comms</t>
  </si>
  <si>
    <t>Send thank-you to Chris</t>
  </si>
  <si>
    <t>Final</t>
  </si>
  <si>
    <t>Sam Ortiz</t>
  </si>
  <si>
    <t>Portfolio review</t>
  </si>
  <si>
    <t>Panel</t>
  </si>
  <si>
    <t>Bring campaign examples</t>
  </si>
  <si>
    <t>Onsite</t>
  </si>
  <si>
    <t>Ask about the team size</t>
  </si>
  <si>
    <t>Name</t>
  </si>
  <si>
    <t>Title</t>
  </si>
  <si>
    <t>How you know them</t>
  </si>
  <si>
    <t>Email</t>
  </si>
  <si>
    <t>Check in by</t>
  </si>
  <si>
    <t>Due?</t>
  </si>
  <si>
    <t>Brand Manager</t>
  </si>
  <si>
    <t>College friend</t>
  </si>
  <si>
    <t>chris.patel@email.com</t>
  </si>
  <si>
    <t>Thank him for the referral</t>
  </si>
  <si>
    <t>HR Generalist</t>
  </si>
  <si>
    <t>Neighbor</t>
  </si>
  <si>
    <t>ruth.gomez@email.com</t>
  </si>
  <si>
    <t>Ask if she heard anything</t>
  </si>
  <si>
    <t>Reached out on LinkedIn</t>
  </si>
  <si>
    <t>jordan.lee@email.com</t>
  </si>
  <si>
    <t>Megan Brooks</t>
  </si>
  <si>
    <t>Content Director</t>
  </si>
  <si>
    <t>Marketing meetup</t>
  </si>
  <si>
    <t>megan.brooks@email.com</t>
  </si>
  <si>
    <t>Coffee chat follow-up</t>
  </si>
  <si>
    <t>Tom Nguyen</t>
  </si>
  <si>
    <t>Marketing Manager</t>
  </si>
  <si>
    <t>Former coworker</t>
  </si>
  <si>
    <t>tom.nguyen@email.com</t>
  </si>
  <si>
    <t>Ask about the open role</t>
  </si>
  <si>
    <t>Alicia Park</t>
  </si>
  <si>
    <t>Freelance</t>
  </si>
  <si>
    <t>Career coach</t>
  </si>
  <si>
    <t>Library workshop</t>
  </si>
  <si>
    <t>alicia.park@email.com</t>
  </si>
  <si>
    <t>Resume review in November</t>
  </si>
  <si>
    <t>Got a reply</t>
  </si>
  <si>
    <t>Got interview</t>
  </si>
  <si>
    <t>Offers</t>
  </si>
  <si>
    <t>Interview rate</t>
  </si>
  <si>
    <t>Other</t>
  </si>
  <si>
    <t>Total</t>
  </si>
  <si>
    <t>Item</t>
  </si>
  <si>
    <t>Value</t>
  </si>
  <si>
    <t>Today</t>
  </si>
  <si>
    <t>Follow up after (days)</t>
  </si>
  <si>
    <t>Call it gone quiet after (days)</t>
  </si>
  <si>
    <t>Check in with contacts every (days)</t>
  </si>
  <si>
    <t>Weekly application goal</t>
  </si>
  <si>
    <t>Applications sent</t>
  </si>
  <si>
    <t>Sent in the last 7 days</t>
  </si>
  <si>
    <t>Weekly goal met?</t>
  </si>
  <si>
    <t>Still active</t>
  </si>
  <si>
    <t>Reply rate</t>
  </si>
  <si>
    <t>Follow-ups due now</t>
  </si>
  <si>
    <t>Gone quiet (mark as No response?)</t>
  </si>
  <si>
    <t>Upcoming interviews</t>
  </si>
  <si>
    <t>Thank-you notes to send</t>
  </si>
  <si>
    <t>Contacts to reach out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</si>
</sst>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N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13" customWidth="1"/>
    <col min="4" max="9" width="12" customWidth="1"/>
    <col min="10" max="10" width="16" customWidth="1"/>
    <col min="13" max="13" width="14" customWidth="1"/>
    <col min="14" max="14" width="3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2">
        <v>46287</v>
      </c>
      <c r="F2" t="s">
        <v>18</v>
      </c>
      <c r="G2" t="s">
        <v>19</v>
      </c>
      <c r="H2" s="2">
        <v>46309</v>
      </c>
      <c r="I2" s="2" t="str">
        <f>IF(ISBLANK(A2),"",IF(OR(G2="Applied",G2="Phone screen",G2="Interview"),IF(ISNUMBER(H2),H2,E2)+Summary!$B$3,""))</f>
        <v/>
      </c>
      <c r="J2" t="str">
        <f>IF(ISBLANK(A2),"",IF(G2="Offer","Decide on offer",IF(NOT(OR(G2="Applied",G2="Phone screen",G2="Interview")),"Closed",IF(AND(G2="Applied",ISNUMBER(E2),Summary!$B$2-E2&gt;=Summary!$B$4),"Gone quiet",IF(I2&lt;=Summary!$B$2,"Follow up now","Waiting")))))</f>
        <v>Closed</v>
      </c>
      <c r="K2" s="3">
        <f>IF(OR(ISBLANK(A2),NOT(ISNUMBER(E2))),"",Summary!$B$2-E2)</f>
        <v>43</v>
      </c>
      <c r="L2" s="3">
        <f>IF(ISBLANK(A2),"",COUNTIFS(Interviews!$C$2:$C$31,A2))</f>
        <v>1</v>
      </c>
      <c r="M2" t="s">
        <v>20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s="2">
        <v>46289</v>
      </c>
      <c r="F3" t="s">
        <v>26</v>
      </c>
      <c r="G3" t="s">
        <v>27</v>
      </c>
      <c r="H3" s="2">
        <v>46289</v>
      </c>
      <c r="I3" s="2" t="str">
        <f>IF(ISBLANK(A3),"",IF(OR(G3="Applied",G3="Phone screen",G3="Interview"),IF(ISNUMBER(H3),H3,E3)+Summary!$B$3,""))</f>
        <v/>
      </c>
      <c r="J3" t="str">
        <f>IF(ISBLANK(A3),"",IF(G3="Offer","Decide on offer",IF(NOT(OR(G3="Applied",G3="Phone screen",G3="Interview")),"Closed",IF(AND(G3="Applied",ISNUMBER(E3),Summary!$B$2-E3&gt;=Summary!$B$4),"Gone quiet",IF(I3&lt;=Summary!$B$2,"Follow up now","Waiting")))))</f>
        <v>Closed</v>
      </c>
      <c r="K3" s="3">
        <f>IF(OR(ISBLANK(A3),NOT(ISNUMBER(E3))),"",Summary!$B$2-E3)</f>
        <v>41</v>
      </c>
      <c r="L3" s="3">
        <f>IF(ISBLANK(A3),"",COUNTIFS(Interviews!$C$2:$C$31,A3))</f>
        <v>0</v>
      </c>
    </row>
    <row r="4" spans="1:14" x14ac:dyDescent="0.25">
      <c r="A4" t="s">
        <v>28</v>
      </c>
      <c r="B4" t="s">
        <v>29</v>
      </c>
      <c r="C4" t="s">
        <v>16</v>
      </c>
      <c r="D4" t="s">
        <v>30</v>
      </c>
      <c r="E4" s="2">
        <v>46294</v>
      </c>
      <c r="F4" t="s">
        <v>31</v>
      </c>
      <c r="G4" t="s">
        <v>32</v>
      </c>
      <c r="H4" s="2">
        <v>46325</v>
      </c>
      <c r="I4" s="2">
        <f>IF(ISBLANK(A4),"",IF(OR(G4="Applied",G4="Phone screen",G4="Interview"),IF(ISNUMBER(H4),H4,E4)+Summary!$B$3,""))</f>
        <v>46332</v>
      </c>
      <c r="J4" t="str">
        <f>IF(ISBLANK(A4),"",IF(G4="Offer","Decide on offer",IF(NOT(OR(G4="Applied",G4="Phone screen",G4="Interview")),"Closed",IF(AND(G4="Applied",ISNUMBER(E4),Summary!$B$2-E4&gt;=Summary!$B$4),"Gone quiet",IF(I4&lt;=Summary!$B$2,"Follow up now","Waiting")))))</f>
        <v>Waiting</v>
      </c>
      <c r="K4" s="3">
        <f>IF(OR(ISBLANK(A4),NOT(ISNUMBER(E4))),"",Summary!$B$2-E4)</f>
        <v>36</v>
      </c>
      <c r="L4" s="3">
        <f>IF(ISBLANK(A4),"",COUNTIFS(Interviews!$C$2:$C$31,A4))</f>
        <v>2</v>
      </c>
      <c r="M4" t="s">
        <v>33</v>
      </c>
      <c r="N4" t="s">
        <v>34</v>
      </c>
    </row>
    <row r="5" spans="1:14" x14ac:dyDescent="0.25">
      <c r="A5" t="s">
        <v>35</v>
      </c>
      <c r="B5" t="s">
        <v>36</v>
      </c>
      <c r="C5" t="s">
        <v>24</v>
      </c>
      <c r="D5" t="s">
        <v>17</v>
      </c>
      <c r="E5" s="2">
        <v>46296</v>
      </c>
      <c r="F5" t="s">
        <v>37</v>
      </c>
      <c r="G5" t="s">
        <v>38</v>
      </c>
      <c r="H5" s="2">
        <v>46328</v>
      </c>
      <c r="I5" s="2" t="str">
        <f>IF(ISBLANK(A5),"",IF(OR(G5="Applied",G5="Phone screen",G5="Interview"),IF(ISNUMBER(H5),H5,E5)+Summary!$B$3,""))</f>
        <v/>
      </c>
      <c r="J5" t="str">
        <f>IF(ISBLANK(A5),"",IF(G5="Offer","Decide on offer",IF(NOT(OR(G5="Applied",G5="Phone screen",G5="Interview")),"Closed",IF(AND(G5="Applied",ISNUMBER(E5),Summary!$B$2-E5&gt;=Summary!$B$4),"Gone quiet",IF(I5&lt;=Summary!$B$2,"Follow up now","Waiting")))))</f>
        <v>Decide on offer</v>
      </c>
      <c r="K5" s="3">
        <f>IF(OR(ISBLANK(A5),NOT(ISNUMBER(E5))),"",Summary!$B$2-E5)</f>
        <v>34</v>
      </c>
      <c r="L5" s="3">
        <f>IF(ISBLANK(A5),"",COUNTIFS(Interviews!$C$2:$C$31,A5))</f>
        <v>2</v>
      </c>
      <c r="M5" t="s">
        <v>39</v>
      </c>
      <c r="N5" t="s">
        <v>40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 s="2">
        <v>46298</v>
      </c>
      <c r="F6" t="s">
        <v>45</v>
      </c>
      <c r="G6" t="s">
        <v>46</v>
      </c>
      <c r="H6" s="2">
        <v>46322</v>
      </c>
      <c r="I6" s="2">
        <f>IF(ISBLANK(A6),"",IF(OR(G6="Applied",G6="Phone screen",G6="Interview"),IF(ISNUMBER(H6),H6,E6)+Summary!$B$3,""))</f>
        <v>46329</v>
      </c>
      <c r="J6" t="str">
        <f>IF(ISBLANK(A6),"",IF(G6="Offer","Decide on offer",IF(NOT(OR(G6="Applied",G6="Phone screen",G6="Interview")),"Closed",IF(AND(G6="Applied",ISNUMBER(E6),Summary!$B$2-E6&gt;=Summary!$B$4),"Gone quiet",IF(I6&lt;=Summary!$B$2,"Follow up now","Waiting")))))</f>
        <v>Follow up now</v>
      </c>
      <c r="K6" s="3">
        <f>IF(OR(ISBLANK(A6),NOT(ISNUMBER(E6))),"",Summary!$B$2-E6)</f>
        <v>32</v>
      </c>
      <c r="L6" s="3">
        <f>IF(ISBLANK(A6),"",COUNTIFS(Interviews!$C$2:$C$31,A6))</f>
        <v>1</v>
      </c>
      <c r="M6" t="s">
        <v>47</v>
      </c>
      <c r="N6" t="s">
        <v>48</v>
      </c>
    </row>
    <row r="7" spans="1:14" x14ac:dyDescent="0.25">
      <c r="A7" t="s">
        <v>49</v>
      </c>
      <c r="B7" t="s">
        <v>50</v>
      </c>
      <c r="C7" t="s">
        <v>16</v>
      </c>
      <c r="D7" t="s">
        <v>25</v>
      </c>
      <c r="E7" s="2">
        <v>46300</v>
      </c>
      <c r="F7" t="s">
        <v>51</v>
      </c>
      <c r="G7" t="s">
        <v>4</v>
      </c>
      <c r="H7" s="2">
        <v>46300</v>
      </c>
      <c r="I7" s="2">
        <f>IF(ISBLANK(A7),"",IF(OR(G7="Applied",G7="Phone screen",G7="Interview"),IF(ISNUMBER(H7),H7,E7)+Summary!$B$3,""))</f>
        <v>46307</v>
      </c>
      <c r="J7" t="str">
        <f>IF(ISBLANK(A7),"",IF(G7="Offer","Decide on offer",IF(NOT(OR(G7="Applied",G7="Phone screen",G7="Interview")),"Closed",IF(AND(G7="Applied",ISNUMBER(E7),Summary!$B$2-E7&gt;=Summary!$B$4),"Gone quiet",IF(I7&lt;=Summary!$B$2,"Follow up now","Waiting")))))</f>
        <v>Gone quiet</v>
      </c>
      <c r="K7" s="3">
        <f>IF(OR(ISBLANK(A7),NOT(ISNUMBER(E7))),"",Summary!$B$2-E7)</f>
        <v>30</v>
      </c>
      <c r="L7" s="3">
        <f>IF(ISBLANK(A7),"",COUNTIFS(Interviews!$C$2:$C$31,A7))</f>
        <v>0</v>
      </c>
    </row>
    <row r="8" spans="1:14" x14ac:dyDescent="0.25">
      <c r="A8" t="s">
        <v>52</v>
      </c>
      <c r="B8" t="s">
        <v>15</v>
      </c>
      <c r="C8" t="s">
        <v>53</v>
      </c>
      <c r="D8" t="s">
        <v>25</v>
      </c>
      <c r="E8" s="2">
        <v>46303</v>
      </c>
      <c r="F8" t="s">
        <v>54</v>
      </c>
      <c r="G8" t="s">
        <v>55</v>
      </c>
      <c r="H8" s="2">
        <v>46315</v>
      </c>
      <c r="I8" s="2" t="str">
        <f>IF(ISBLANK(A8),"",IF(OR(G8="Applied",G8="Phone screen",G8="Interview"),IF(ISNUMBER(H8),H8,E8)+Summary!$B$3,""))</f>
        <v/>
      </c>
      <c r="J8" t="str">
        <f>IF(ISBLANK(A8),"",IF(G8="Offer","Decide on offer",IF(NOT(OR(G8="Applied",G8="Phone screen",G8="Interview")),"Closed",IF(AND(G8="Applied",ISNUMBER(E8),Summary!$B$2-E8&gt;=Summary!$B$4),"Gone quiet",IF(I8&lt;=Summary!$B$2,"Follow up now","Waiting")))))</f>
        <v>Closed</v>
      </c>
      <c r="K8" s="3">
        <f>IF(OR(ISBLANK(A8),NOT(ISNUMBER(E8))),"",Summary!$B$2-E8)</f>
        <v>27</v>
      </c>
      <c r="L8" s="3">
        <f>IF(ISBLANK(A8),"",COUNTIFS(Interviews!$C$2:$C$31,A8))</f>
        <v>0</v>
      </c>
      <c r="N8" t="s">
        <v>56</v>
      </c>
    </row>
    <row r="9" spans="1:14" x14ac:dyDescent="0.25">
      <c r="A9" t="s">
        <v>57</v>
      </c>
      <c r="B9" t="s">
        <v>58</v>
      </c>
      <c r="C9" t="s">
        <v>24</v>
      </c>
      <c r="D9" t="s">
        <v>17</v>
      </c>
      <c r="E9" s="2">
        <v>46308</v>
      </c>
      <c r="F9" t="s">
        <v>59</v>
      </c>
      <c r="G9" t="s">
        <v>32</v>
      </c>
      <c r="H9" s="2">
        <v>46324</v>
      </c>
      <c r="I9" s="2">
        <f>IF(ISBLANK(A9),"",IF(OR(G9="Applied",G9="Phone screen",G9="Interview"),IF(ISNUMBER(H9),H9,E9)+Summary!$B$3,""))</f>
        <v>46331</v>
      </c>
      <c r="J9" t="str">
        <f>IF(ISBLANK(A9),"",IF(G9="Offer","Decide on offer",IF(NOT(OR(G9="Applied",G9="Phone screen",G9="Interview")),"Closed",IF(AND(G9="Applied",ISNUMBER(E9),Summary!$B$2-E9&gt;=Summary!$B$4),"Gone quiet",IF(I9&lt;=Summary!$B$2,"Follow up now","Waiting")))))</f>
        <v>Waiting</v>
      </c>
      <c r="K9" s="3">
        <f>IF(OR(ISBLANK(A9),NOT(ISNUMBER(E9))),"",Summary!$B$2-E9)</f>
        <v>22</v>
      </c>
      <c r="L9" s="3">
        <f>IF(ISBLANK(A9),"",COUNTIFS(Interviews!$C$2:$C$31,A9))</f>
        <v>1</v>
      </c>
      <c r="M9" t="s">
        <v>60</v>
      </c>
      <c r="N9" t="s">
        <v>61</v>
      </c>
    </row>
    <row r="10" spans="1:14" x14ac:dyDescent="0.25">
      <c r="A10" t="s">
        <v>62</v>
      </c>
      <c r="B10" t="s">
        <v>15</v>
      </c>
      <c r="C10" t="s">
        <v>63</v>
      </c>
      <c r="D10" t="s">
        <v>30</v>
      </c>
      <c r="E10" s="2">
        <v>46310</v>
      </c>
      <c r="F10" t="s">
        <v>64</v>
      </c>
      <c r="G10" t="s">
        <v>4</v>
      </c>
      <c r="H10" s="2">
        <v>46310</v>
      </c>
      <c r="I10" s="2">
        <f>IF(ISBLANK(A10),"",IF(OR(G10="Applied",G10="Phone screen",G10="Interview"),IF(ISNUMBER(H10),H10,E10)+Summary!$B$3,""))</f>
        <v>46317</v>
      </c>
      <c r="J10" t="str">
        <f>IF(ISBLANK(A10),"",IF(G10="Offer","Decide on offer",IF(NOT(OR(G10="Applied",G10="Phone screen",G10="Interview")),"Closed",IF(AND(G10="Applied",ISNUMBER(E10),Summary!$B$2-E10&gt;=Summary!$B$4),"Gone quiet",IF(I10&lt;=Summary!$B$2,"Follow up now","Waiting")))))</f>
        <v>Follow up now</v>
      </c>
      <c r="K10" s="3">
        <f>IF(OR(ISBLANK(A10),NOT(ISNUMBER(E10))),"",Summary!$B$2-E10)</f>
        <v>20</v>
      </c>
      <c r="L10" s="3">
        <f>IF(ISBLANK(A10),"",COUNTIFS(Interviews!$C$2:$C$31,A10))</f>
        <v>0</v>
      </c>
    </row>
    <row r="11" spans="1:14" x14ac:dyDescent="0.25">
      <c r="A11" t="s">
        <v>65</v>
      </c>
      <c r="B11" t="s">
        <v>66</v>
      </c>
      <c r="C11" t="s">
        <v>24</v>
      </c>
      <c r="D11" t="s">
        <v>67</v>
      </c>
      <c r="E11" s="2">
        <v>46314</v>
      </c>
      <c r="F11" t="s">
        <v>68</v>
      </c>
      <c r="G11" t="s">
        <v>46</v>
      </c>
      <c r="H11" s="2">
        <v>46323</v>
      </c>
      <c r="I11" s="2">
        <f>IF(ISBLANK(A11),"",IF(OR(G11="Applied",G11="Phone screen",G11="Interview"),IF(ISNUMBER(H11),H11,E11)+Summary!$B$3,""))</f>
        <v>46330</v>
      </c>
      <c r="J11" t="str">
        <f>IF(ISBLANK(A11),"",IF(G11="Offer","Decide on offer",IF(NOT(OR(G11="Applied",G11="Phone screen",G11="Interview")),"Closed",IF(AND(G11="Applied",ISNUMBER(E11),Summary!$B$2-E11&gt;=Summary!$B$4),"Gone quiet",IF(I11&lt;=Summary!$B$2,"Follow up now","Waiting")))))</f>
        <v>Follow up now</v>
      </c>
      <c r="K11" s="3">
        <f>IF(OR(ISBLANK(A11),NOT(ISNUMBER(E11))),"",Summary!$B$2-E11)</f>
        <v>16</v>
      </c>
      <c r="L11" s="3">
        <f>IF(ISBLANK(A11),"",COUNTIFS(Interviews!$C$2:$C$31,A11))</f>
        <v>1</v>
      </c>
      <c r="M11" t="s">
        <v>69</v>
      </c>
      <c r="N11" t="s">
        <v>70</v>
      </c>
    </row>
    <row r="12" spans="1:14" x14ac:dyDescent="0.25">
      <c r="A12" t="s">
        <v>71</v>
      </c>
      <c r="B12" t="s">
        <v>72</v>
      </c>
      <c r="C12" t="s">
        <v>16</v>
      </c>
      <c r="D12" t="s">
        <v>17</v>
      </c>
      <c r="E12" s="2">
        <v>46316</v>
      </c>
      <c r="F12" t="s">
        <v>73</v>
      </c>
      <c r="G12" t="s">
        <v>19</v>
      </c>
      <c r="H12" s="2">
        <v>46326</v>
      </c>
      <c r="I12" s="2" t="str">
        <f>IF(ISBLANK(A12),"",IF(OR(G12="Applied",G12="Phone screen",G12="Interview"),IF(ISNUMBER(H12),H12,E12)+Summary!$B$3,""))</f>
        <v/>
      </c>
      <c r="J12" t="str">
        <f>IF(ISBLANK(A12),"",IF(G12="Offer","Decide on offer",IF(NOT(OR(G12="Applied",G12="Phone screen",G12="Interview")),"Closed",IF(AND(G12="Applied",ISNUMBER(E12),Summary!$B$2-E12&gt;=Summary!$B$4),"Gone quiet",IF(I12&lt;=Summary!$B$2,"Follow up now","Waiting")))))</f>
        <v>Closed</v>
      </c>
      <c r="K12" s="3">
        <f>IF(OR(ISBLANK(A12),NOT(ISNUMBER(E12))),"",Summary!$B$2-E12)</f>
        <v>14</v>
      </c>
      <c r="L12" s="3">
        <f>IF(ISBLANK(A12),"",COUNTIFS(Interviews!$C$2:$C$31,A12))</f>
        <v>0</v>
      </c>
      <c r="N12" t="s">
        <v>74</v>
      </c>
    </row>
    <row r="13" spans="1:14" x14ac:dyDescent="0.25">
      <c r="A13" t="s">
        <v>75</v>
      </c>
      <c r="B13" t="s">
        <v>76</v>
      </c>
      <c r="C13" t="s">
        <v>24</v>
      </c>
      <c r="D13" t="s">
        <v>25</v>
      </c>
      <c r="E13" s="2">
        <v>46321</v>
      </c>
      <c r="F13" t="s">
        <v>18</v>
      </c>
      <c r="G13" t="s">
        <v>4</v>
      </c>
      <c r="H13" s="2">
        <v>46321</v>
      </c>
      <c r="I13" s="2">
        <f>IF(ISBLANK(A13),"",IF(OR(G13="Applied",G13="Phone screen",G13="Interview"),IF(ISNUMBER(H13),H13,E13)+Summary!$B$3,""))</f>
        <v>46328</v>
      </c>
      <c r="J13" t="str">
        <f>IF(ISBLANK(A13),"",IF(G13="Offer","Decide on offer",IF(NOT(OR(G13="Applied",G13="Phone screen",G13="Interview")),"Closed",IF(AND(G13="Applied",ISNUMBER(E13),Summary!$B$2-E13&gt;=Summary!$B$4),"Gone quiet",IF(I13&lt;=Summary!$B$2,"Follow up now","Waiting")))))</f>
        <v>Follow up now</v>
      </c>
      <c r="K13" s="3">
        <f>IF(OR(ISBLANK(A13),NOT(ISNUMBER(E13))),"",Summary!$B$2-E13)</f>
        <v>9</v>
      </c>
      <c r="L13" s="3">
        <f>IF(ISBLANK(A13),"",COUNTIFS(Interviews!$C$2:$C$31,A13))</f>
        <v>0</v>
      </c>
    </row>
    <row r="14" spans="1:14" x14ac:dyDescent="0.25">
      <c r="A14" t="s">
        <v>77</v>
      </c>
      <c r="B14" t="s">
        <v>15</v>
      </c>
      <c r="C14" t="s">
        <v>78</v>
      </c>
      <c r="D14" t="s">
        <v>30</v>
      </c>
      <c r="E14" s="2">
        <v>46323</v>
      </c>
      <c r="F14" t="s">
        <v>79</v>
      </c>
      <c r="G14" t="s">
        <v>4</v>
      </c>
      <c r="H14" s="2">
        <v>46323</v>
      </c>
      <c r="I14" s="2">
        <f>IF(ISBLANK(A14),"",IF(OR(G14="Applied",G14="Phone screen",G14="Interview"),IF(ISNUMBER(H14),H14,E14)+Summary!$B$3,""))</f>
        <v>46330</v>
      </c>
      <c r="J14" t="str">
        <f>IF(ISBLANK(A14),"",IF(G14="Offer","Decide on offer",IF(NOT(OR(G14="Applied",G14="Phone screen",G14="Interview")),"Closed",IF(AND(G14="Applied",ISNUMBER(E14),Summary!$B$2-E14&gt;=Summary!$B$4),"Gone quiet",IF(I14&lt;=Summary!$B$2,"Follow up now","Waiting")))))</f>
        <v>Follow up now</v>
      </c>
      <c r="K14" s="3">
        <f>IF(OR(ISBLANK(A14),NOT(ISNUMBER(E14))),"",Summary!$B$2-E14)</f>
        <v>7</v>
      </c>
      <c r="L14" s="3">
        <f>IF(ISBLANK(A14),"",COUNTIFS(Interviews!$C$2:$C$31,A14))</f>
        <v>0</v>
      </c>
    </row>
    <row r="15" spans="1:14" x14ac:dyDescent="0.25">
      <c r="A15" t="s">
        <v>80</v>
      </c>
      <c r="B15" t="s">
        <v>81</v>
      </c>
      <c r="C15" t="s">
        <v>82</v>
      </c>
      <c r="D15" t="s">
        <v>44</v>
      </c>
      <c r="E15" s="2">
        <v>46325</v>
      </c>
      <c r="F15" t="s">
        <v>83</v>
      </c>
      <c r="G15" t="s">
        <v>4</v>
      </c>
      <c r="H15" s="2">
        <v>46325</v>
      </c>
      <c r="I15" s="2">
        <f>IF(ISBLANK(A15),"",IF(OR(G15="Applied",G15="Phone screen",G15="Interview"),IF(ISNUMBER(H15),H15,E15)+Summary!$B$3,""))</f>
        <v>46332</v>
      </c>
      <c r="J15" t="str">
        <f>IF(ISBLANK(A15),"",IF(G15="Offer","Decide on offer",IF(NOT(OR(G15="Applied",G15="Phone screen",G15="Interview")),"Closed",IF(AND(G15="Applied",ISNUMBER(E15),Summary!$B$2-E15&gt;=Summary!$B$4),"Gone quiet",IF(I15&lt;=Summary!$B$2,"Follow up now","Waiting")))))</f>
        <v>Waiting</v>
      </c>
      <c r="K15" s="3">
        <f>IF(OR(ISBLANK(A15),NOT(ISNUMBER(E15))),"",Summary!$B$2-E15)</f>
        <v>5</v>
      </c>
      <c r="L15" s="3">
        <f>IF(ISBLANK(A15),"",COUNTIFS(Interviews!$C$2:$C$31,A15))</f>
        <v>0</v>
      </c>
      <c r="M15" t="s">
        <v>84</v>
      </c>
      <c r="N15" t="s">
        <v>85</v>
      </c>
    </row>
    <row r="16" spans="1:14" x14ac:dyDescent="0.25">
      <c r="A16" t="s">
        <v>86</v>
      </c>
      <c r="B16" t="s">
        <v>23</v>
      </c>
      <c r="C16" t="s">
        <v>16</v>
      </c>
      <c r="D16" t="s">
        <v>17</v>
      </c>
      <c r="E16" s="2">
        <v>46328</v>
      </c>
      <c r="F16" t="s">
        <v>87</v>
      </c>
      <c r="G16" t="s">
        <v>4</v>
      </c>
      <c r="H16" s="2">
        <v>46328</v>
      </c>
      <c r="I16" s="2">
        <f>IF(ISBLANK(A16),"",IF(OR(G16="Applied",G16="Phone screen",G16="Interview"),IF(ISNUMBER(H16),H16,E16)+Summary!$B$3,""))</f>
        <v>46335</v>
      </c>
      <c r="J16" t="str">
        <f>IF(ISBLANK(A16),"",IF(G16="Offer","Decide on offer",IF(NOT(OR(G16="Applied",G16="Phone screen",G16="Interview")),"Closed",IF(AND(G16="Applied",ISNUMBER(E16),Summary!$B$2-E16&gt;=Summary!$B$4),"Gone quiet",IF(I16&lt;=Summary!$B$2,"Follow up now","Waiting")))))</f>
        <v>Waiting</v>
      </c>
      <c r="K16" s="3">
        <f>IF(OR(ISBLANK(A16),NOT(ISNUMBER(E16))),"",Summary!$B$2-E16)</f>
        <v>2</v>
      </c>
      <c r="L16" s="3">
        <f>IF(ISBLANK(A16),"",COUNTIFS(Interviews!$C$2:$C$31,A16))</f>
        <v>0</v>
      </c>
    </row>
    <row r="17" spans="1:14" x14ac:dyDescent="0.25">
      <c r="A17" t="s">
        <v>88</v>
      </c>
      <c r="B17" t="s">
        <v>89</v>
      </c>
      <c r="C17" t="s">
        <v>16</v>
      </c>
      <c r="D17" t="s">
        <v>25</v>
      </c>
      <c r="E17" s="2">
        <v>46329</v>
      </c>
      <c r="F17" t="s">
        <v>90</v>
      </c>
      <c r="G17" t="s">
        <v>4</v>
      </c>
      <c r="H17" s="2">
        <v>46329</v>
      </c>
      <c r="I17" s="2">
        <f>IF(ISBLANK(A17),"",IF(OR(G17="Applied",G17="Phone screen",G17="Interview"),IF(ISNUMBER(H17),H17,E17)+Summary!$B$3,""))</f>
        <v>46336</v>
      </c>
      <c r="J17" t="str">
        <f>IF(ISBLANK(A17),"",IF(G17="Offer","Decide on offer",IF(NOT(OR(G17="Applied",G17="Phone screen",G17="Interview")),"Closed",IF(AND(G17="Applied",ISNUMBER(E17),Summary!$B$2-E17&gt;=Summary!$B$4),"Gone quiet",IF(I17&lt;=Summary!$B$2,"Follow up now","Waiting")))))</f>
        <v>Waiting</v>
      </c>
      <c r="K17" s="3">
        <f>IF(OR(ISBLANK(A17),NOT(ISNUMBER(E17))),"",Summary!$B$2-E17)</f>
        <v>1</v>
      </c>
      <c r="L17" s="3">
        <f>IF(ISBLANK(A17),"",COUNTIFS(Interviews!$C$2:$C$31,A17))</f>
        <v>0</v>
      </c>
    </row>
    <row r="18" spans="1:14" x14ac:dyDescent="0.25">
      <c r="E18" s="2"/>
      <c r="H18" s="2"/>
      <c r="I18" s="2" t="str">
        <f>IF(ISBLANK(A18),"",IF(OR(G18="Applied",G18="Phone screen",G18="Interview"),IF(ISNUMBER(H18),H18,E18)+Summary!$B$3,""))</f>
        <v/>
      </c>
      <c r="J18" t="str">
        <f>IF(ISBLANK(A18),"",IF(G18="Offer","Decide on offer",IF(NOT(OR(G18="Applied",G18="Phone screen",G18="Interview")),"Closed",IF(AND(G18="Applied",ISNUMBER(E18),Summary!$B$2-E18&gt;=Summary!$B$4),"Gone quiet",IF(I18&lt;=Summary!$B$2,"Follow up now","Waiting")))))</f>
        <v/>
      </c>
      <c r="K18" s="3" t="str">
        <f>IF(OR(ISBLANK(A18),NOT(ISNUMBER(E18))),"",Summary!$B$2-E18)</f>
        <v/>
      </c>
      <c r="L18" s="3" t="str">
        <f>IF(ISBLANK(A18),"",COUNTIFS(Interviews!$C$2:$C$31,A18))</f>
        <v/>
      </c>
    </row>
    <row r="19" spans="1:14" x14ac:dyDescent="0.25">
      <c r="E19" s="2"/>
      <c r="H19" s="2"/>
      <c r="I19" s="2" t="str">
        <f>IF(ISBLANK(A19),"",IF(OR(G19="Applied",G19="Phone screen",G19="Interview"),IF(ISNUMBER(H19),H19,E19)+Summary!$B$3,""))</f>
        <v/>
      </c>
      <c r="J19" t="str">
        <f>IF(ISBLANK(A19),"",IF(G19="Offer","Decide on offer",IF(NOT(OR(G19="Applied",G19="Phone screen",G19="Interview")),"Closed",IF(AND(G19="Applied",ISNUMBER(E19),Summary!$B$2-E19&gt;=Summary!$B$4),"Gone quiet",IF(I19&lt;=Summary!$B$2,"Follow up now","Waiting")))))</f>
        <v/>
      </c>
      <c r="K19" s="3" t="str">
        <f>IF(OR(ISBLANK(A19),NOT(ISNUMBER(E19))),"",Summary!$B$2-E19)</f>
        <v/>
      </c>
      <c r="L19" s="3" t="str">
        <f>IF(ISBLANK(A19),"",COUNTIFS(Interviews!$C$2:$C$31,A19))</f>
        <v/>
      </c>
    </row>
    <row r="20" spans="1:14" x14ac:dyDescent="0.25">
      <c r="E20" s="2"/>
      <c r="H20" s="2"/>
      <c r="I20" s="2" t="str">
        <f>IF(ISBLANK(A20),"",IF(OR(G20="Applied",G20="Phone screen",G20="Interview"),IF(ISNUMBER(H20),H20,E20)+Summary!$B$3,""))</f>
        <v/>
      </c>
      <c r="J20" t="str">
        <f>IF(ISBLANK(A20),"",IF(G20="Offer","Decide on offer",IF(NOT(OR(G20="Applied",G20="Phone screen",G20="Interview")),"Closed",IF(AND(G20="Applied",ISNUMBER(E20),Summary!$B$2-E20&gt;=Summary!$B$4),"Gone quiet",IF(I20&lt;=Summary!$B$2,"Follow up now","Waiting")))))</f>
        <v/>
      </c>
      <c r="K20" s="3" t="str">
        <f>IF(OR(ISBLANK(A20),NOT(ISNUMBER(E20))),"",Summary!$B$2-E20)</f>
        <v/>
      </c>
      <c r="L20" s="3" t="str">
        <f>IF(ISBLANK(A20),"",COUNTIFS(Interviews!$C$2:$C$31,A20))</f>
        <v/>
      </c>
    </row>
    <row r="21" spans="1:14" x14ac:dyDescent="0.25">
      <c r="E21" s="2"/>
      <c r="H21" s="2"/>
      <c r="I21" s="2" t="str">
        <f>IF(ISBLANK(A21),"",IF(OR(G21="Applied",G21="Phone screen",G21="Interview"),IF(ISNUMBER(H21),H21,E21)+Summary!$B$3,""))</f>
        <v/>
      </c>
      <c r="J21" t="str">
        <f>IF(ISBLANK(A21),"",IF(G21="Offer","Decide on offer",IF(NOT(OR(G21="Applied",G21="Phone screen",G21="Interview")),"Closed",IF(AND(G21="Applied",ISNUMBER(E21),Summary!$B$2-E21&gt;=Summary!$B$4),"Gone quiet",IF(I21&lt;=Summary!$B$2,"Follow up now","Waiting")))))</f>
        <v/>
      </c>
      <c r="K21" s="3" t="str">
        <f>IF(OR(ISBLANK(A21),NOT(ISNUMBER(E21))),"",Summary!$B$2-E21)</f>
        <v/>
      </c>
      <c r="L21" s="3" t="str">
        <f>IF(ISBLANK(A21),"",COUNTIFS(Interviews!$C$2:$C$31,A21))</f>
        <v/>
      </c>
    </row>
    <row r="22" spans="1:14" x14ac:dyDescent="0.25">
      <c r="E22" s="2"/>
      <c r="H22" s="2"/>
      <c r="I22" s="2" t="str">
        <f>IF(ISBLANK(A22),"",IF(OR(G22="Applied",G22="Phone screen",G22="Interview"),IF(ISNUMBER(H22),H22,E22)+Summary!$B$3,""))</f>
        <v/>
      </c>
      <c r="J22" t="str">
        <f>IF(ISBLANK(A22),"",IF(G22="Offer","Decide on offer",IF(NOT(OR(G22="Applied",G22="Phone screen",G22="Interview")),"Closed",IF(AND(G22="Applied",ISNUMBER(E22),Summary!$B$2-E22&gt;=Summary!$B$4),"Gone quiet",IF(I22&lt;=Summary!$B$2,"Follow up now","Waiting")))))</f>
        <v/>
      </c>
      <c r="K22" s="3" t="str">
        <f>IF(OR(ISBLANK(A22),NOT(ISNUMBER(E22))),"",Summary!$B$2-E22)</f>
        <v/>
      </c>
      <c r="L22" s="3" t="str">
        <f>IF(ISBLANK(A22),"",COUNTIFS(Interviews!$C$2:$C$31,A22))</f>
        <v/>
      </c>
    </row>
    <row r="23" spans="1:14" x14ac:dyDescent="0.25">
      <c r="E23" s="2"/>
      <c r="H23" s="2"/>
      <c r="I23" s="2" t="str">
        <f>IF(ISBLANK(A23),"",IF(OR(G23="Applied",G23="Phone screen",G23="Interview"),IF(ISNUMBER(H23),H23,E23)+Summary!$B$3,""))</f>
        <v/>
      </c>
      <c r="J23" t="str">
        <f>IF(ISBLANK(A23),"",IF(G23="Offer","Decide on offer",IF(NOT(OR(G23="Applied",G23="Phone screen",G23="Interview")),"Closed",IF(AND(G23="Applied",ISNUMBER(E23),Summary!$B$2-E23&gt;=Summary!$B$4),"Gone quiet",IF(I23&lt;=Summary!$B$2,"Follow up now","Waiting")))))</f>
        <v/>
      </c>
      <c r="K23" s="3" t="str">
        <f>IF(OR(ISBLANK(A23),NOT(ISNUMBER(E23))),"",Summary!$B$2-E23)</f>
        <v/>
      </c>
      <c r="L23" s="3" t="str">
        <f>IF(ISBLANK(A23),"",COUNTIFS(Interviews!$C$2:$C$31,A23))</f>
        <v/>
      </c>
    </row>
    <row r="24" spans="1:14" x14ac:dyDescent="0.25">
      <c r="E24" s="2"/>
      <c r="H24" s="2"/>
      <c r="I24" s="2" t="str">
        <f>IF(ISBLANK(A24),"",IF(OR(G24="Applied",G24="Phone screen",G24="Interview"),IF(ISNUMBER(H24),H24,E24)+Summary!$B$3,""))</f>
        <v/>
      </c>
      <c r="J24" t="str">
        <f>IF(ISBLANK(A24),"",IF(G24="Offer","Decide on offer",IF(NOT(OR(G24="Applied",G24="Phone screen",G24="Interview")),"Closed",IF(AND(G24="Applied",ISNUMBER(E24),Summary!$B$2-E24&gt;=Summary!$B$4),"Gone quiet",IF(I24&lt;=Summary!$B$2,"Follow up now","Waiting")))))</f>
        <v/>
      </c>
      <c r="K24" s="3" t="str">
        <f>IF(OR(ISBLANK(A24),NOT(ISNUMBER(E24))),"",Summary!$B$2-E24)</f>
        <v/>
      </c>
      <c r="L24" s="3" t="str">
        <f>IF(ISBLANK(A24),"",COUNTIFS(Interviews!$C$2:$C$31,A24))</f>
        <v/>
      </c>
    </row>
    <row r="25" spans="1:14" x14ac:dyDescent="0.25">
      <c r="E25" s="2"/>
      <c r="H25" s="2"/>
      <c r="I25" s="2" t="str">
        <f>IF(ISBLANK(A25),"",IF(OR(G25="Applied",G25="Phone screen",G25="Interview"),IF(ISNUMBER(H25),H25,E25)+Summary!$B$3,""))</f>
        <v/>
      </c>
      <c r="J25" t="str">
        <f>IF(ISBLANK(A25),"",IF(G25="Offer","Decide on offer",IF(NOT(OR(G25="Applied",G25="Phone screen",G25="Interview")),"Closed",IF(AND(G25="Applied",ISNUMBER(E25),Summary!$B$2-E25&gt;=Summary!$B$4),"Gone quiet",IF(I25&lt;=Summary!$B$2,"Follow up now","Waiting")))))</f>
        <v/>
      </c>
      <c r="K25" s="3" t="str">
        <f>IF(OR(ISBLANK(A25),NOT(ISNUMBER(E25))),"",Summary!$B$2-E25)</f>
        <v/>
      </c>
      <c r="L25" s="3" t="str">
        <f>IF(ISBLANK(A25),"",COUNTIFS(Interviews!$C$2:$C$31,A25))</f>
        <v/>
      </c>
    </row>
    <row r="26" spans="1:14" x14ac:dyDescent="0.25">
      <c r="E26" s="2"/>
      <c r="H26" s="2"/>
      <c r="I26" s="2" t="str">
        <f>IF(ISBLANK(A26),"",IF(OR(G26="Applied",G26="Phone screen",G26="Interview"),IF(ISNUMBER(H26),H26,E26)+Summary!$B$3,""))</f>
        <v/>
      </c>
      <c r="J26" t="str">
        <f>IF(ISBLANK(A26),"",IF(G26="Offer","Decide on offer",IF(NOT(OR(G26="Applied",G26="Phone screen",G26="Interview")),"Closed",IF(AND(G26="Applied",ISNUMBER(E26),Summary!$B$2-E26&gt;=Summary!$B$4),"Gone quiet",IF(I26&lt;=Summary!$B$2,"Follow up now","Waiting")))))</f>
        <v/>
      </c>
      <c r="K26" s="3" t="str">
        <f>IF(OR(ISBLANK(A26),NOT(ISNUMBER(E26))),"",Summary!$B$2-E26)</f>
        <v/>
      </c>
      <c r="L26" s="3" t="str">
        <f>IF(ISBLANK(A26),"",COUNTIFS(Interviews!$C$2:$C$31,A26))</f>
        <v/>
      </c>
    </row>
    <row r="27" spans="1:14" x14ac:dyDescent="0.25">
      <c r="E27" s="2"/>
      <c r="H27" s="2"/>
      <c r="I27" s="2" t="str">
        <f>IF(ISBLANK(A27),"",IF(OR(G27="Applied",G27="Phone screen",G27="Interview"),IF(ISNUMBER(H27),H27,E27)+Summary!$B$3,""))</f>
        <v/>
      </c>
      <c r="J27" t="str">
        <f>IF(ISBLANK(A27),"",IF(G27="Offer","Decide on offer",IF(NOT(OR(G27="Applied",G27="Phone screen",G27="Interview")),"Closed",IF(AND(G27="Applied",ISNUMBER(E27),Summary!$B$2-E27&gt;=Summary!$B$4),"Gone quiet",IF(I27&lt;=Summary!$B$2,"Follow up now","Waiting")))))</f>
        <v/>
      </c>
      <c r="K27" s="3" t="str">
        <f>IF(OR(ISBLANK(A27),NOT(ISNUMBER(E27))),"",Summary!$B$2-E27)</f>
        <v/>
      </c>
      <c r="L27" s="3" t="str">
        <f>IF(ISBLANK(A27),"",COUNTIFS(Interviews!$C$2:$C$31,A27))</f>
        <v/>
      </c>
    </row>
    <row r="28" spans="1:14" x14ac:dyDescent="0.25">
      <c r="E28" s="2"/>
      <c r="H28" s="2"/>
      <c r="I28" s="2" t="str">
        <f>IF(ISBLANK(A28),"",IF(OR(G28="Applied",G28="Phone screen",G28="Interview"),IF(ISNUMBER(H28),H28,E28)+Summary!$B$3,""))</f>
        <v/>
      </c>
      <c r="J28" t="str">
        <f>IF(ISBLANK(A28),"",IF(G28="Offer","Decide on offer",IF(NOT(OR(G28="Applied",G28="Phone screen",G28="Interview")),"Closed",IF(AND(G28="Applied",ISNUMBER(E28),Summary!$B$2-E28&gt;=Summary!$B$4),"Gone quiet",IF(I28&lt;=Summary!$B$2,"Follow up now","Waiting")))))</f>
        <v/>
      </c>
      <c r="K28" s="3" t="str">
        <f>IF(OR(ISBLANK(A28),NOT(ISNUMBER(E28))),"",Summary!$B$2-E28)</f>
        <v/>
      </c>
      <c r="L28" s="3" t="str">
        <f>IF(ISBLANK(A28),"",COUNTIFS(Interviews!$C$2:$C$31,A28))</f>
        <v/>
      </c>
    </row>
    <row r="29" spans="1:14" x14ac:dyDescent="0.25">
      <c r="E29" s="2"/>
      <c r="H29" s="2"/>
      <c r="I29" s="2" t="str">
        <f>IF(ISBLANK(A29),"",IF(OR(G29="Applied",G29="Phone screen",G29="Interview"),IF(ISNUMBER(H29),H29,E29)+Summary!$B$3,""))</f>
        <v/>
      </c>
      <c r="J29" t="str">
        <f>IF(ISBLANK(A29),"",IF(G29="Offer","Decide on offer",IF(NOT(OR(G29="Applied",G29="Phone screen",G29="Interview")),"Closed",IF(AND(G29="Applied",ISNUMBER(E29),Summary!$B$2-E29&gt;=Summary!$B$4),"Gone quiet",IF(I29&lt;=Summary!$B$2,"Follow up now","Waiting")))))</f>
        <v/>
      </c>
      <c r="K29" s="3" t="str">
        <f>IF(OR(ISBLANK(A29),NOT(ISNUMBER(E29))),"",Summary!$B$2-E29)</f>
        <v/>
      </c>
      <c r="L29" s="3" t="str">
        <f>IF(ISBLANK(A29),"",COUNTIFS(Interviews!$C$2:$C$31,A29))</f>
        <v/>
      </c>
    </row>
    <row r="30" spans="1:14" x14ac:dyDescent="0.25">
      <c r="E30" s="2"/>
      <c r="H30" s="2"/>
      <c r="I30" s="2" t="str">
        <f>IF(ISBLANK(A30),"",IF(OR(G30="Applied",G30="Phone screen",G30="Interview"),IF(ISNUMBER(H30),H30,E30)+Summary!$B$3,""))</f>
        <v/>
      </c>
      <c r="J30" t="str">
        <f>IF(ISBLANK(A30),"",IF(G30="Offer","Decide on offer",IF(NOT(OR(G30="Applied",G30="Phone screen",G30="Interview")),"Closed",IF(AND(G30="Applied",ISNUMBER(E30),Summary!$B$2-E30&gt;=Summary!$B$4),"Gone quiet",IF(I30&lt;=Summary!$B$2,"Follow up now","Waiting")))))</f>
        <v/>
      </c>
      <c r="K30" s="3" t="str">
        <f>IF(OR(ISBLANK(A30),NOT(ISNUMBER(E30))),"",Summary!$B$2-E30)</f>
        <v/>
      </c>
      <c r="L30" s="3" t="str">
        <f>IF(ISBLANK(A30),"",COUNTIFS(Interviews!$C$2:$C$31,A30))</f>
        <v/>
      </c>
    </row>
    <row r="31" spans="1:14" x14ac:dyDescent="0.25">
      <c r="E31" s="2"/>
      <c r="H31" s="2"/>
      <c r="I31" s="2" t="str">
        <f>IF(ISBLANK(A31),"",IF(OR(G31="Applied",G31="Phone screen",G31="Interview"),IF(ISNUMBER(H31),H31,E31)+Summary!$B$3,""))</f>
        <v/>
      </c>
      <c r="J31" t="str">
        <f>IF(ISBLANK(A31),"",IF(G31="Offer","Decide on offer",IF(NOT(OR(G31="Applied",G31="Phone screen",G31="Interview")),"Closed",IF(AND(G31="Applied",ISNUMBER(E31),Summary!$B$2-E31&gt;=Summary!$B$4),"Gone quiet",IF(I31&lt;=Summary!$B$2,"Follow up now","Waiting")))))</f>
        <v/>
      </c>
      <c r="K31" s="3" t="str">
        <f>IF(OR(ISBLANK(A31),NOT(ISNUMBER(E31))),"",Summary!$B$2-E31)</f>
        <v/>
      </c>
      <c r="L31" s="3" t="str">
        <f>IF(ISBLANK(A31),"",COUNTIFS(Interviews!$C$2:$C$31,A31))</f>
        <v/>
      </c>
    </row>
    <row r="32" spans="1:14" x14ac:dyDescent="0.25">
      <c r="E32" s="2"/>
      <c r="H32" s="2"/>
      <c r="I32" s="2" t="str">
        <f>IF(ISBLANK(A32),"",IF(OR(G32="Applied",G32="Phone screen",G32="Interview"),IF(ISNUMBER(H32),H32,E32)+Summary!$B$3,""))</f>
        <v/>
      </c>
      <c r="J32" t="str">
        <f>IF(ISBLANK(A32),"",IF(G32="Offer","Decide on offer",IF(NOT(OR(G32="Applied",G32="Phone screen",G32="Interview")),"Closed",IF(AND(G32="Applied",ISNUMBER(E32),Summary!$B$2-E32&gt;=Summary!$B$4),"Gone quiet",IF(I32&lt;=Summary!$B$2,"Follow up now","Waiting")))))</f>
        <v/>
      </c>
      <c r="K32" s="3" t="str">
        <f>IF(OR(ISBLANK(A32),NOT(ISNUMBER(E32))),"",Summary!$B$2-E32)</f>
        <v/>
      </c>
      <c r="L32" s="3" t="str">
        <f>IF(ISBLANK(A32),"",COUNTIFS(Interviews!$C$2:$C$31,A32))</f>
        <v/>
      </c>
    </row>
    <row r="33" spans="1:14" x14ac:dyDescent="0.25">
      <c r="E33" s="2"/>
      <c r="H33" s="2"/>
      <c r="I33" s="2" t="str">
        <f>IF(ISBLANK(A33),"",IF(OR(G33="Applied",G33="Phone screen",G33="Interview"),IF(ISNUMBER(H33),H33,E33)+Summary!$B$3,""))</f>
        <v/>
      </c>
      <c r="J33" t="str">
        <f>IF(ISBLANK(A33),"",IF(G33="Offer","Decide on offer",IF(NOT(OR(G33="Applied",G33="Phone screen",G33="Interview")),"Closed",IF(AND(G33="Applied",ISNUMBER(E33),Summary!$B$2-E33&gt;=Summary!$B$4),"Gone quiet",IF(I33&lt;=Summary!$B$2,"Follow up now","Waiting")))))</f>
        <v/>
      </c>
      <c r="K33" s="3" t="str">
        <f>IF(OR(ISBLANK(A33),NOT(ISNUMBER(E33))),"",Summary!$B$2-E33)</f>
        <v/>
      </c>
      <c r="L33" s="3" t="str">
        <f>IF(ISBLANK(A33),"",COUNTIFS(Interviews!$C$2:$C$31,A33))</f>
        <v/>
      </c>
    </row>
    <row r="34" spans="1:14" x14ac:dyDescent="0.25">
      <c r="E34" s="2"/>
      <c r="H34" s="2"/>
      <c r="I34" s="2" t="str">
        <f>IF(ISBLANK(A34),"",IF(OR(G34="Applied",G34="Phone screen",G34="Interview"),IF(ISNUMBER(H34),H34,E34)+Summary!$B$3,""))</f>
        <v/>
      </c>
      <c r="J34" t="str">
        <f>IF(ISBLANK(A34),"",IF(G34="Offer","Decide on offer",IF(NOT(OR(G34="Applied",G34="Phone screen",G34="Interview")),"Closed",IF(AND(G34="Applied",ISNUMBER(E34),Summary!$B$2-E34&gt;=Summary!$B$4),"Gone quiet",IF(I34&lt;=Summary!$B$2,"Follow up now","Waiting")))))</f>
        <v/>
      </c>
      <c r="K34" s="3" t="str">
        <f>IF(OR(ISBLANK(A34),NOT(ISNUMBER(E34))),"",Summary!$B$2-E34)</f>
        <v/>
      </c>
      <c r="L34" s="3" t="str">
        <f>IF(ISBLANK(A34),"",COUNTIFS(Interviews!$C$2:$C$31,A34))</f>
        <v/>
      </c>
    </row>
    <row r="35" spans="1:14" x14ac:dyDescent="0.25">
      <c r="E35" s="2"/>
      <c r="H35" s="2"/>
      <c r="I35" s="2" t="str">
        <f>IF(ISBLANK(A35),"",IF(OR(G35="Applied",G35="Phone screen",G35="Interview"),IF(ISNUMBER(H35),H35,E35)+Summary!$B$3,""))</f>
        <v/>
      </c>
      <c r="J35" t="str">
        <f>IF(ISBLANK(A35),"",IF(G35="Offer","Decide on offer",IF(NOT(OR(G35="Applied",G35="Phone screen",G35="Interview")),"Closed",IF(AND(G35="Applied",ISNUMBER(E35),Summary!$B$2-E35&gt;=Summary!$B$4),"Gone quiet",IF(I35&lt;=Summary!$B$2,"Follow up now","Waiting")))))</f>
        <v/>
      </c>
      <c r="K35" s="3" t="str">
        <f>IF(OR(ISBLANK(A35),NOT(ISNUMBER(E35))),"",Summary!$B$2-E35)</f>
        <v/>
      </c>
      <c r="L35" s="3" t="str">
        <f>IF(ISBLANK(A35),"",COUNTIFS(Interviews!$C$2:$C$31,A35))</f>
        <v/>
      </c>
    </row>
    <row r="36" spans="1:14" x14ac:dyDescent="0.25">
      <c r="E36" s="2"/>
      <c r="H36" s="2"/>
      <c r="I36" s="2" t="str">
        <f>IF(ISBLANK(A36),"",IF(OR(G36="Applied",G36="Phone screen",G36="Interview"),IF(ISNUMBER(H36),H36,E36)+Summary!$B$3,""))</f>
        <v/>
      </c>
      <c r="J36" t="str">
        <f>IF(ISBLANK(A36),"",IF(G36="Offer","Decide on offer",IF(NOT(OR(G36="Applied",G36="Phone screen",G36="Interview")),"Closed",IF(AND(G36="Applied",ISNUMBER(E36),Summary!$B$2-E36&gt;=Summary!$B$4),"Gone quiet",IF(I36&lt;=Summary!$B$2,"Follow up now","Waiting")))))</f>
        <v/>
      </c>
      <c r="K36" s="3" t="str">
        <f>IF(OR(ISBLANK(A36),NOT(ISNUMBER(E36))),"",Summary!$B$2-E36)</f>
        <v/>
      </c>
      <c r="L36" s="3" t="str">
        <f>IF(ISBLANK(A36),"",COUNTIFS(Interviews!$C$2:$C$31,A36))</f>
        <v/>
      </c>
    </row>
    <row r="37" spans="1:14" x14ac:dyDescent="0.25">
      <c r="E37" s="2"/>
      <c r="H37" s="2"/>
      <c r="I37" s="2" t="str">
        <f>IF(ISBLANK(A37),"",IF(OR(G37="Applied",G37="Phone screen",G37="Interview"),IF(ISNUMBER(H37),H37,E37)+Summary!$B$3,""))</f>
        <v/>
      </c>
      <c r="J37" t="str">
        <f>IF(ISBLANK(A37),"",IF(G37="Offer","Decide on offer",IF(NOT(OR(G37="Applied",G37="Phone screen",G37="Interview")),"Closed",IF(AND(G37="Applied",ISNUMBER(E37),Summary!$B$2-E37&gt;=Summary!$B$4),"Gone quiet",IF(I37&lt;=Summary!$B$2,"Follow up now","Waiting")))))</f>
        <v/>
      </c>
      <c r="K37" s="3" t="str">
        <f>IF(OR(ISBLANK(A37),NOT(ISNUMBER(E37))),"",Summary!$B$2-E37)</f>
        <v/>
      </c>
      <c r="L37" s="3" t="str">
        <f>IF(ISBLANK(A37),"",COUNTIFS(Interviews!$C$2:$C$31,A37))</f>
        <v/>
      </c>
    </row>
    <row r="38" spans="1:14" x14ac:dyDescent="0.25">
      <c r="E38" s="2"/>
      <c r="H38" s="2"/>
      <c r="I38" s="2" t="str">
        <f>IF(ISBLANK(A38),"",IF(OR(G38="Applied",G38="Phone screen",G38="Interview"),IF(ISNUMBER(H38),H38,E38)+Summary!$B$3,""))</f>
        <v/>
      </c>
      <c r="J38" t="str">
        <f>IF(ISBLANK(A38),"",IF(G38="Offer","Decide on offer",IF(NOT(OR(G38="Applied",G38="Phone screen",G38="Interview")),"Closed",IF(AND(G38="Applied",ISNUMBER(E38),Summary!$B$2-E38&gt;=Summary!$B$4),"Gone quiet",IF(I38&lt;=Summary!$B$2,"Follow up now","Waiting")))))</f>
        <v/>
      </c>
      <c r="K38" s="3" t="str">
        <f>IF(OR(ISBLANK(A38),NOT(ISNUMBER(E38))),"",Summary!$B$2-E38)</f>
        <v/>
      </c>
      <c r="L38" s="3" t="str">
        <f>IF(ISBLANK(A38),"",COUNTIFS(Interviews!$C$2:$C$31,A38))</f>
        <v/>
      </c>
    </row>
    <row r="39" spans="1:14" x14ac:dyDescent="0.25">
      <c r="E39" s="2"/>
      <c r="H39" s="2"/>
      <c r="I39" s="2" t="str">
        <f>IF(ISBLANK(A39),"",IF(OR(G39="Applied",G39="Phone screen",G39="Interview"),IF(ISNUMBER(H39),H39,E39)+Summary!$B$3,""))</f>
        <v/>
      </c>
      <c r="J39" t="str">
        <f>IF(ISBLANK(A39),"",IF(G39="Offer","Decide on offer",IF(NOT(OR(G39="Applied",G39="Phone screen",G39="Interview")),"Closed",IF(AND(G39="Applied",ISNUMBER(E39),Summary!$B$2-E39&gt;=Summary!$B$4),"Gone quiet",IF(I39&lt;=Summary!$B$2,"Follow up now","Waiting")))))</f>
        <v/>
      </c>
      <c r="K39" s="3" t="str">
        <f>IF(OR(ISBLANK(A39),NOT(ISNUMBER(E39))),"",Summary!$B$2-E39)</f>
        <v/>
      </c>
      <c r="L39" s="3" t="str">
        <f>IF(ISBLANK(A39),"",COUNTIFS(Interviews!$C$2:$C$31,A39))</f>
        <v/>
      </c>
    </row>
    <row r="40" spans="1:14" x14ac:dyDescent="0.25">
      <c r="E40" s="2"/>
      <c r="H40" s="2"/>
      <c r="I40" s="2" t="str">
        <f>IF(ISBLANK(A40),"",IF(OR(G40="Applied",G40="Phone screen",G40="Interview"),IF(ISNUMBER(H40),H40,E40)+Summary!$B$3,""))</f>
        <v/>
      </c>
      <c r="J40" t="str">
        <f>IF(ISBLANK(A40),"",IF(G40="Offer","Decide on offer",IF(NOT(OR(G40="Applied",G40="Phone screen",G40="Interview")),"Closed",IF(AND(G40="Applied",ISNUMBER(E40),Summary!$B$2-E40&gt;=Summary!$B$4),"Gone quiet",IF(I40&lt;=Summary!$B$2,"Follow up now","Waiting")))))</f>
        <v/>
      </c>
      <c r="K40" s="3" t="str">
        <f>IF(OR(ISBLANK(A40),NOT(ISNUMBER(E40))),"",Summary!$B$2-E40)</f>
        <v/>
      </c>
      <c r="L40" s="3" t="str">
        <f>IF(ISBLANK(A40),"",COUNTIFS(Interviews!$C$2:$C$31,A40))</f>
        <v/>
      </c>
    </row>
    <row r="41" spans="1:14" x14ac:dyDescent="0.25">
      <c r="E41" s="2"/>
      <c r="H41" s="2"/>
      <c r="I41" s="2" t="str">
        <f>IF(ISBLANK(A41),"",IF(OR(G41="Applied",G41="Phone screen",G41="Interview"),IF(ISNUMBER(H41),H41,E41)+Summary!$B$3,""))</f>
        <v/>
      </c>
      <c r="J41" t="str">
        <f>IF(ISBLANK(A41),"",IF(G41="Offer","Decide on offer",IF(NOT(OR(G41="Applied",G41="Phone screen",G41="Interview")),"Closed",IF(AND(G41="Applied",ISNUMBER(E41),Summary!$B$2-E41&gt;=Summary!$B$4),"Gone quiet",IF(I41&lt;=Summary!$B$2,"Follow up now","Waiting")))))</f>
        <v/>
      </c>
      <c r="K41" s="3" t="str">
        <f>IF(OR(ISBLANK(A41),NOT(ISNUMBER(E41))),"",Summary!$B$2-E41)</f>
        <v/>
      </c>
      <c r="L41" s="3" t="str">
        <f>IF(ISBLANK(A41),"",COUNTIFS(Interviews!$C$2:$C$31,A41))</f>
        <v/>
      </c>
    </row>
    <row r="42" spans="1:14" x14ac:dyDescent="0.25">
      <c r="E42" s="2"/>
      <c r="H42" s="2"/>
      <c r="I42" s="2" t="str">
        <f>IF(ISBLANK(A42),"",IF(OR(G42="Applied",G42="Phone screen",G42="Interview"),IF(ISNUMBER(H42),H42,E42)+Summary!$B$3,""))</f>
        <v/>
      </c>
      <c r="J42" t="str">
        <f>IF(ISBLANK(A42),"",IF(G42="Offer","Decide on offer",IF(NOT(OR(G42="Applied",G42="Phone screen",G42="Interview")),"Closed",IF(AND(G42="Applied",ISNUMBER(E42),Summary!$B$2-E42&gt;=Summary!$B$4),"Gone quiet",IF(I42&lt;=Summary!$B$2,"Follow up now","Waiting")))))</f>
        <v/>
      </c>
      <c r="K42" s="3" t="str">
        <f>IF(OR(ISBLANK(A42),NOT(ISNUMBER(E42))),"",Summary!$B$2-E42)</f>
        <v/>
      </c>
      <c r="L42" s="3" t="str">
        <f>IF(ISBLANK(A42),"",COUNTIFS(Interviews!$C$2:$C$31,A42))</f>
        <v/>
      </c>
    </row>
    <row r="43" spans="1:14" x14ac:dyDescent="0.25">
      <c r="E43" s="2"/>
      <c r="H43" s="2"/>
      <c r="I43" s="2" t="str">
        <f>IF(ISBLANK(A43),"",IF(OR(G43="Applied",G43="Phone screen",G43="Interview"),IF(ISNUMBER(H43),H43,E43)+Summary!$B$3,""))</f>
        <v/>
      </c>
      <c r="J43" t="str">
        <f>IF(ISBLANK(A43),"",IF(G43="Offer","Decide on offer",IF(NOT(OR(G43="Applied",G43="Phone screen",G43="Interview")),"Closed",IF(AND(G43="Applied",ISNUMBER(E43),Summary!$B$2-E43&gt;=Summary!$B$4),"Gone quiet",IF(I43&lt;=Summary!$B$2,"Follow up now","Waiting")))))</f>
        <v/>
      </c>
      <c r="K43" s="3" t="str">
        <f>IF(OR(ISBLANK(A43),NOT(ISNUMBER(E43))),"",Summary!$B$2-E43)</f>
        <v/>
      </c>
      <c r="L43" s="3" t="str">
        <f>IF(ISBLANK(A43),"",COUNTIFS(Interviews!$C$2:$C$31,A43))</f>
        <v/>
      </c>
    </row>
    <row r="44" spans="1:14" x14ac:dyDescent="0.25">
      <c r="E44" s="2"/>
      <c r="H44" s="2"/>
      <c r="I44" s="2" t="str">
        <f>IF(ISBLANK(A44),"",IF(OR(G44="Applied",G44="Phone screen",G44="Interview"),IF(ISNUMBER(H44),H44,E44)+Summary!$B$3,""))</f>
        <v/>
      </c>
      <c r="J44" t="str">
        <f>IF(ISBLANK(A44),"",IF(G44="Offer","Decide on offer",IF(NOT(OR(G44="Applied",G44="Phone screen",G44="Interview")),"Closed",IF(AND(G44="Applied",ISNUMBER(E44),Summary!$B$2-E44&gt;=Summary!$B$4),"Gone quiet",IF(I44&lt;=Summary!$B$2,"Follow up now","Waiting")))))</f>
        <v/>
      </c>
      <c r="K44" s="3" t="str">
        <f>IF(OR(ISBLANK(A44),NOT(ISNUMBER(E44))),"",Summary!$B$2-E44)</f>
        <v/>
      </c>
      <c r="L44" s="3" t="str">
        <f>IF(ISBLANK(A44),"",COUNTIFS(Interviews!$C$2:$C$31,A44))</f>
        <v/>
      </c>
    </row>
    <row r="45" spans="1:14" x14ac:dyDescent="0.25">
      <c r="E45" s="2"/>
      <c r="H45" s="2"/>
      <c r="I45" s="2" t="str">
        <f>IF(ISBLANK(A45),"",IF(OR(G45="Applied",G45="Phone screen",G45="Interview"),IF(ISNUMBER(H45),H45,E45)+Summary!$B$3,""))</f>
        <v/>
      </c>
      <c r="J45" t="str">
        <f>IF(ISBLANK(A45),"",IF(G45="Offer","Decide on offer",IF(NOT(OR(G45="Applied",G45="Phone screen",G45="Interview")),"Closed",IF(AND(G45="Applied",ISNUMBER(E45),Summary!$B$2-E45&gt;=Summary!$B$4),"Gone quiet",IF(I45&lt;=Summary!$B$2,"Follow up now","Waiting")))))</f>
        <v/>
      </c>
      <c r="K45" s="3" t="str">
        <f>IF(OR(ISBLANK(A45),NOT(ISNUMBER(E45))),"",Summary!$B$2-E45)</f>
        <v/>
      </c>
      <c r="L45" s="3" t="str">
        <f>IF(ISBLANK(A45),"",COUNTIFS(Interviews!$C$2:$C$31,A45))</f>
        <v/>
      </c>
    </row>
    <row r="46" spans="1:14" x14ac:dyDescent="0.25">
      <c r="E46" s="2"/>
      <c r="H46" s="2"/>
      <c r="I46" s="2" t="str">
        <f>IF(ISBLANK(A46),"",IF(OR(G46="Applied",G46="Phone screen",G46="Interview"),IF(ISNUMBER(H46),H46,E46)+Summary!$B$3,""))</f>
        <v/>
      </c>
      <c r="J46" t="str">
        <f>IF(ISBLANK(A46),"",IF(G46="Offer","Decide on offer",IF(NOT(OR(G46="Applied",G46="Phone screen",G46="Interview")),"Closed",IF(AND(G46="Applied",ISNUMBER(E46),Summary!$B$2-E46&gt;=Summary!$B$4),"Gone quiet",IF(I46&lt;=Summary!$B$2,"Follow up now","Waiting")))))</f>
        <v/>
      </c>
      <c r="K46" s="3" t="str">
        <f>IF(OR(ISBLANK(A46),NOT(ISNUMBER(E46))),"",Summary!$B$2-E46)</f>
        <v/>
      </c>
      <c r="L46" s="3" t="str">
        <f>IF(ISBLANK(A46),"",COUNTIFS(Interviews!$C$2:$C$31,A46))</f>
        <v/>
      </c>
    </row>
    <row r="47" spans="1:14" x14ac:dyDescent="0.25">
      <c r="E47" s="2"/>
      <c r="H47" s="2"/>
      <c r="I47" s="2" t="str">
        <f>IF(ISBLANK(A47),"",IF(OR(G47="Applied",G47="Phone screen",G47="Interview"),IF(ISNUMBER(H47),H47,E47)+Summary!$B$3,""))</f>
        <v/>
      </c>
      <c r="J47" t="str">
        <f>IF(ISBLANK(A47),"",IF(G47="Offer","Decide on offer",IF(NOT(OR(G47="Applied",G47="Phone screen",G47="Interview")),"Closed",IF(AND(G47="Applied",ISNUMBER(E47),Summary!$B$2-E47&gt;=Summary!$B$4),"Gone quiet",IF(I47&lt;=Summary!$B$2,"Follow up now","Waiting")))))</f>
        <v/>
      </c>
      <c r="K47" s="3" t="str">
        <f>IF(OR(ISBLANK(A47),NOT(ISNUMBER(E47))),"",Summary!$B$2-E47)</f>
        <v/>
      </c>
      <c r="L47" s="3" t="str">
        <f>IF(ISBLANK(A47),"",COUNTIFS(Interviews!$C$2:$C$31,A47))</f>
        <v/>
      </c>
    </row>
    <row r="48" spans="1:14" x14ac:dyDescent="0.25">
      <c r="E48" s="2"/>
      <c r="H48" s="2"/>
      <c r="I48" s="2" t="str">
        <f>IF(ISBLANK(A48),"",IF(OR(G48="Applied",G48="Phone screen",G48="Interview"),IF(ISNUMBER(H48),H48,E48)+Summary!$B$3,""))</f>
        <v/>
      </c>
      <c r="J48" t="str">
        <f>IF(ISBLANK(A48),"",IF(G48="Offer","Decide on offer",IF(NOT(OR(G48="Applied",G48="Phone screen",G48="Interview")),"Closed",IF(AND(G48="Applied",ISNUMBER(E48),Summary!$B$2-E48&gt;=Summary!$B$4),"Gone quiet",IF(I48&lt;=Summary!$B$2,"Follow up now","Waiting")))))</f>
        <v/>
      </c>
      <c r="K48" s="3" t="str">
        <f>IF(OR(ISBLANK(A48),NOT(ISNUMBER(E48))),"",Summary!$B$2-E48)</f>
        <v/>
      </c>
      <c r="L48" s="3" t="str">
        <f>IF(ISBLANK(A48),"",COUNTIFS(Interviews!$C$2:$C$31,A48))</f>
        <v/>
      </c>
    </row>
    <row r="49" spans="1:14" x14ac:dyDescent="0.25">
      <c r="E49" s="2"/>
      <c r="H49" s="2"/>
      <c r="I49" s="2" t="str">
        <f>IF(ISBLANK(A49),"",IF(OR(G49="Applied",G49="Phone screen",G49="Interview"),IF(ISNUMBER(H49),H49,E49)+Summary!$B$3,""))</f>
        <v/>
      </c>
      <c r="J49" t="str">
        <f>IF(ISBLANK(A49),"",IF(G49="Offer","Decide on offer",IF(NOT(OR(G49="Applied",G49="Phone screen",G49="Interview")),"Closed",IF(AND(G49="Applied",ISNUMBER(E49),Summary!$B$2-E49&gt;=Summary!$B$4),"Gone quiet",IF(I49&lt;=Summary!$B$2,"Follow up now","Waiting")))))</f>
        <v/>
      </c>
      <c r="K49" s="3" t="str">
        <f>IF(OR(ISBLANK(A49),NOT(ISNUMBER(E49))),"",Summary!$B$2-E49)</f>
        <v/>
      </c>
      <c r="L49" s="3" t="str">
        <f>IF(ISBLANK(A49),"",COUNTIFS(Interviews!$C$2:$C$31,A49))</f>
        <v/>
      </c>
    </row>
    <row r="50" spans="1:14" x14ac:dyDescent="0.25">
      <c r="E50" s="2"/>
      <c r="H50" s="2"/>
      <c r="I50" s="2" t="str">
        <f>IF(ISBLANK(A50),"",IF(OR(G50="Applied",G50="Phone screen",G50="Interview"),IF(ISNUMBER(H50),H50,E50)+Summary!$B$3,""))</f>
        <v/>
      </c>
      <c r="J50" t="str">
        <f>IF(ISBLANK(A50),"",IF(G50="Offer","Decide on offer",IF(NOT(OR(G50="Applied",G50="Phone screen",G50="Interview")),"Closed",IF(AND(G50="Applied",ISNUMBER(E50),Summary!$B$2-E50&gt;=Summary!$B$4),"Gone quiet",IF(I50&lt;=Summary!$B$2,"Follow up now","Waiting")))))</f>
        <v/>
      </c>
      <c r="K50" s="3" t="str">
        <f>IF(OR(ISBLANK(A50),NOT(ISNUMBER(E50))),"",Summary!$B$2-E50)</f>
        <v/>
      </c>
      <c r="L50" s="3" t="str">
        <f>IF(ISBLANK(A50),"",COUNTIFS(Interviews!$C$2:$C$31,A50))</f>
        <v/>
      </c>
    </row>
    <row r="51" spans="1:14" x14ac:dyDescent="0.25">
      <c r="E51" s="2"/>
      <c r="H51" s="2"/>
      <c r="I51" s="2" t="str">
        <f>IF(ISBLANK(A51),"",IF(OR(G51="Applied",G51="Phone screen",G51="Interview"),IF(ISNUMBER(H51),H51,E51)+Summary!$B$3,""))</f>
        <v/>
      </c>
      <c r="J51" t="str">
        <f>IF(ISBLANK(A51),"",IF(G51="Offer","Decide on offer",IF(NOT(OR(G51="Applied",G51="Phone screen",G51="Interview")),"Closed",IF(AND(G51="Applied",ISNUMBER(E51),Summary!$B$2-E51&gt;=Summary!$B$4),"Gone quiet",IF(I51&lt;=Summary!$B$2,"Follow up now","Waiting")))))</f>
        <v/>
      </c>
      <c r="K51" s="3" t="str">
        <f>IF(OR(ISBLANK(A51),NOT(ISNUMBER(E51))),"",Summary!$B$2-E51)</f>
        <v/>
      </c>
      <c r="L51" s="3" t="str">
        <f>IF(ISBLANK(A51),"",COUNTIFS(Interviews!$C$2:$C$31,A51))</f>
        <v/>
      </c>
    </row>
    <row r="52" spans="1:14" x14ac:dyDescent="0.25">
      <c r="E52" s="2"/>
      <c r="H52" s="2"/>
      <c r="I52" s="2" t="str">
        <f>IF(ISBLANK(A52),"",IF(OR(G52="Applied",G52="Phone screen",G52="Interview"),IF(ISNUMBER(H52),H52,E52)+Summary!$B$3,""))</f>
        <v/>
      </c>
      <c r="J52" t="str">
        <f>IF(ISBLANK(A52),"",IF(G52="Offer","Decide on offer",IF(NOT(OR(G52="Applied",G52="Phone screen",G52="Interview")),"Closed",IF(AND(G52="Applied",ISNUMBER(E52),Summary!$B$2-E52&gt;=Summary!$B$4),"Gone quiet",IF(I52&lt;=Summary!$B$2,"Follow up now","Waiting")))))</f>
        <v/>
      </c>
      <c r="K52" s="3" t="str">
        <f>IF(OR(ISBLANK(A52),NOT(ISNUMBER(E52))),"",Summary!$B$2-E52)</f>
        <v/>
      </c>
      <c r="L52" s="3" t="str">
        <f>IF(ISBLANK(A52),"",COUNTIFS(Interviews!$C$2:$C$31,A52))</f>
        <v/>
      </c>
    </row>
    <row r="53" spans="1:14" x14ac:dyDescent="0.25">
      <c r="E53" s="2"/>
      <c r="H53" s="2"/>
      <c r="I53" s="2" t="str">
        <f>IF(ISBLANK(A53),"",IF(OR(G53="Applied",G53="Phone screen",G53="Interview"),IF(ISNUMBER(H53),H53,E53)+Summary!$B$3,""))</f>
        <v/>
      </c>
      <c r="J53" t="str">
        <f>IF(ISBLANK(A53),"",IF(G53="Offer","Decide on offer",IF(NOT(OR(G53="Applied",G53="Phone screen",G53="Interview")),"Closed",IF(AND(G53="Applied",ISNUMBER(E53),Summary!$B$2-E53&gt;=Summary!$B$4),"Gone quiet",IF(I53&lt;=Summary!$B$2,"Follow up now","Waiting")))))</f>
        <v/>
      </c>
      <c r="K53" s="3" t="str">
        <f>IF(OR(ISBLANK(A53),NOT(ISNUMBER(E53))),"",Summary!$B$2-E53)</f>
        <v/>
      </c>
      <c r="L53" s="3" t="str">
        <f>IF(ISBLANK(A53),"",COUNTIFS(Interviews!$C$2:$C$31,A53))</f>
        <v/>
      </c>
    </row>
    <row r="54" spans="1:14" x14ac:dyDescent="0.25">
      <c r="E54" s="2"/>
      <c r="H54" s="2"/>
      <c r="I54" s="2" t="str">
        <f>IF(ISBLANK(A54),"",IF(OR(G54="Applied",G54="Phone screen",G54="Interview"),IF(ISNUMBER(H54),H54,E54)+Summary!$B$3,""))</f>
        <v/>
      </c>
      <c r="J54" t="str">
        <f>IF(ISBLANK(A54),"",IF(G54="Offer","Decide on offer",IF(NOT(OR(G54="Applied",G54="Phone screen",G54="Interview")),"Closed",IF(AND(G54="Applied",ISNUMBER(E54),Summary!$B$2-E54&gt;=Summary!$B$4),"Gone quiet",IF(I54&lt;=Summary!$B$2,"Follow up now","Waiting")))))</f>
        <v/>
      </c>
      <c r="K54" s="3" t="str">
        <f>IF(OR(ISBLANK(A54),NOT(ISNUMBER(E54))),"",Summary!$B$2-E54)</f>
        <v/>
      </c>
      <c r="L54" s="3" t="str">
        <f>IF(ISBLANK(A54),"",COUNTIFS(Interviews!$C$2:$C$31,A54))</f>
        <v/>
      </c>
    </row>
    <row r="55" spans="1:14" x14ac:dyDescent="0.25">
      <c r="E55" s="2"/>
      <c r="H55" s="2"/>
      <c r="I55" s="2" t="str">
        <f>IF(ISBLANK(A55),"",IF(OR(G55="Applied",G55="Phone screen",G55="Interview"),IF(ISNUMBER(H55),H55,E55)+Summary!$B$3,""))</f>
        <v/>
      </c>
      <c r="J55" t="str">
        <f>IF(ISBLANK(A55),"",IF(G55="Offer","Decide on offer",IF(NOT(OR(G55="Applied",G55="Phone screen",G55="Interview")),"Closed",IF(AND(G55="Applied",ISNUMBER(E55),Summary!$B$2-E55&gt;=Summary!$B$4),"Gone quiet",IF(I55&lt;=Summary!$B$2,"Follow up now","Waiting")))))</f>
        <v/>
      </c>
      <c r="K55" s="3" t="str">
        <f>IF(OR(ISBLANK(A55),NOT(ISNUMBER(E55))),"",Summary!$B$2-E55)</f>
        <v/>
      </c>
      <c r="L55" s="3" t="str">
        <f>IF(ISBLANK(A55),"",COUNTIFS(Interviews!$C$2:$C$31,A55))</f>
        <v/>
      </c>
    </row>
    <row r="56" spans="1:14" x14ac:dyDescent="0.25">
      <c r="E56" s="2"/>
      <c r="H56" s="2"/>
      <c r="I56" s="2" t="str">
        <f>IF(ISBLANK(A56),"",IF(OR(G56="Applied",G56="Phone screen",G56="Interview"),IF(ISNUMBER(H56),H56,E56)+Summary!$B$3,""))</f>
        <v/>
      </c>
      <c r="J56" t="str">
        <f>IF(ISBLANK(A56),"",IF(G56="Offer","Decide on offer",IF(NOT(OR(G56="Applied",G56="Phone screen",G56="Interview")),"Closed",IF(AND(G56="Applied",ISNUMBER(E56),Summary!$B$2-E56&gt;=Summary!$B$4),"Gone quiet",IF(I56&lt;=Summary!$B$2,"Follow up now","Waiting")))))</f>
        <v/>
      </c>
      <c r="K56" s="3" t="str">
        <f>IF(OR(ISBLANK(A56),NOT(ISNUMBER(E56))),"",Summary!$B$2-E56)</f>
        <v/>
      </c>
      <c r="L56" s="3" t="str">
        <f>IF(ISBLANK(A56),"",COUNTIFS(Interviews!$C$2:$C$31,A56))</f>
        <v/>
      </c>
    </row>
    <row r="57" spans="1:14" x14ac:dyDescent="0.25">
      <c r="E57" s="2"/>
      <c r="H57" s="2"/>
      <c r="I57" s="2" t="str">
        <f>IF(ISBLANK(A57),"",IF(OR(G57="Applied",G57="Phone screen",G57="Interview"),IF(ISNUMBER(H57),H57,E57)+Summary!$B$3,""))</f>
        <v/>
      </c>
      <c r="J57" t="str">
        <f>IF(ISBLANK(A57),"",IF(G57="Offer","Decide on offer",IF(NOT(OR(G57="Applied",G57="Phone screen",G57="Interview")),"Closed",IF(AND(G57="Applied",ISNUMBER(E57),Summary!$B$2-E57&gt;=Summary!$B$4),"Gone quiet",IF(I57&lt;=Summary!$B$2,"Follow up now","Waiting")))))</f>
        <v/>
      </c>
      <c r="K57" s="3" t="str">
        <f>IF(OR(ISBLANK(A57),NOT(ISNUMBER(E57))),"",Summary!$B$2-E57)</f>
        <v/>
      </c>
      <c r="L57" s="3" t="str">
        <f>IF(ISBLANK(A57),"",COUNTIFS(Interviews!$C$2:$C$31,A57))</f>
        <v/>
      </c>
    </row>
    <row r="58" spans="1:14" x14ac:dyDescent="0.25">
      <c r="E58" s="2"/>
      <c r="H58" s="2"/>
      <c r="I58" s="2" t="str">
        <f>IF(ISBLANK(A58),"",IF(OR(G58="Applied",G58="Phone screen",G58="Interview"),IF(ISNUMBER(H58),H58,E58)+Summary!$B$3,""))</f>
        <v/>
      </c>
      <c r="J58" t="str">
        <f>IF(ISBLANK(A58),"",IF(G58="Offer","Decide on offer",IF(NOT(OR(G58="Applied",G58="Phone screen",G58="Interview")),"Closed",IF(AND(G58="Applied",ISNUMBER(E58),Summary!$B$2-E58&gt;=Summary!$B$4),"Gone quiet",IF(I58&lt;=Summary!$B$2,"Follow up now","Waiting")))))</f>
        <v/>
      </c>
      <c r="K58" s="3" t="str">
        <f>IF(OR(ISBLANK(A58),NOT(ISNUMBER(E58))),"",Summary!$B$2-E58)</f>
        <v/>
      </c>
      <c r="L58" s="3" t="str">
        <f>IF(ISBLANK(A58),"",COUNTIFS(Interviews!$C$2:$C$31,A58))</f>
        <v/>
      </c>
    </row>
    <row r="59" spans="1:14" x14ac:dyDescent="0.25">
      <c r="E59" s="2"/>
      <c r="H59" s="2"/>
      <c r="I59" s="2" t="str">
        <f>IF(ISBLANK(A59),"",IF(OR(G59="Applied",G59="Phone screen",G59="Interview"),IF(ISNUMBER(H59),H59,E59)+Summary!$B$3,""))</f>
        <v/>
      </c>
      <c r="J59" t="str">
        <f>IF(ISBLANK(A59),"",IF(G59="Offer","Decide on offer",IF(NOT(OR(G59="Applied",G59="Phone screen",G59="Interview")),"Closed",IF(AND(G59="Applied",ISNUMBER(E59),Summary!$B$2-E59&gt;=Summary!$B$4),"Gone quiet",IF(I59&lt;=Summary!$B$2,"Follow up now","Waiting")))))</f>
        <v/>
      </c>
      <c r="K59" s="3" t="str">
        <f>IF(OR(ISBLANK(A59),NOT(ISNUMBER(E59))),"",Summary!$B$2-E59)</f>
        <v/>
      </c>
      <c r="L59" s="3" t="str">
        <f>IF(ISBLANK(A59),"",COUNTIFS(Interviews!$C$2:$C$31,A59))</f>
        <v/>
      </c>
    </row>
    <row r="60" spans="1:14" x14ac:dyDescent="0.25">
      <c r="E60" s="2"/>
      <c r="H60" s="2"/>
      <c r="I60" s="2" t="str">
        <f>IF(ISBLANK(A60),"",IF(OR(G60="Applied",G60="Phone screen",G60="Interview"),IF(ISNUMBER(H60),H60,E60)+Summary!$B$3,""))</f>
        <v/>
      </c>
      <c r="J60" t="str">
        <f>IF(ISBLANK(A60),"",IF(G60="Offer","Decide on offer",IF(NOT(OR(G60="Applied",G60="Phone screen",G60="Interview")),"Closed",IF(AND(G60="Applied",ISNUMBER(E60),Summary!$B$2-E60&gt;=Summary!$B$4),"Gone quiet",IF(I60&lt;=Summary!$B$2,"Follow up now","Waiting")))))</f>
        <v/>
      </c>
      <c r="K60" s="3" t="str">
        <f>IF(OR(ISBLANK(A60),NOT(ISNUMBER(E60))),"",Summary!$B$2-E60)</f>
        <v/>
      </c>
      <c r="L60" s="3" t="str">
        <f>IF(ISBLANK(A60),"",COUNTIFS(Interviews!$C$2:$C$31,A60))</f>
        <v/>
      </c>
    </row>
    <row r="61" spans="1:14" x14ac:dyDescent="0.25">
      <c r="E61" s="2"/>
      <c r="H61" s="2"/>
      <c r="I61" s="2" t="str">
        <f>IF(ISBLANK(A61),"",IF(OR(G61="Applied",G61="Phone screen",G61="Interview"),IF(ISNUMBER(H61),H61,E61)+Summary!$B$3,""))</f>
        <v/>
      </c>
      <c r="J61" t="str">
        <f>IF(ISBLANK(A61),"",IF(G61="Offer","Decide on offer",IF(NOT(OR(G61="Applied",G61="Phone screen",G61="Interview")),"Closed",IF(AND(G61="Applied",ISNUMBER(E61),Summary!$B$2-E61&gt;=Summary!$B$4),"Gone quiet",IF(I61&lt;=Summary!$B$2,"Follow up now","Waiting")))))</f>
        <v/>
      </c>
      <c r="K61" s="3" t="str">
        <f>IF(OR(ISBLANK(A61),NOT(ISNUMBER(E61))),"",Summary!$B$2-E61)</f>
        <v/>
      </c>
      <c r="L61" s="3" t="str">
        <f>IF(ISBLANK(A61),"",COUNTIFS(Interviews!$C$2:$C$31,A61))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3" max="3" width="22" customWidth="1"/>
    <col min="4" max="4" width="28" customWidth="1"/>
    <col min="5" max="5" width="12" customWidth="1"/>
    <col min="6" max="6" width="14" customWidth="1"/>
    <col min="7" max="7" width="8" customWidth="1"/>
    <col min="9" max="9" width="15" customWidth="1"/>
    <col min="10" max="10" width="28" customWidth="1"/>
  </cols>
  <sheetData>
    <row r="1" spans="1:10" s="1" customFormat="1" x14ac:dyDescent="0.25">
      <c r="A1" s="1" t="s">
        <v>91</v>
      </c>
      <c r="B1" s="1" t="s">
        <v>92</v>
      </c>
      <c r="C1" s="1" t="s">
        <v>0</v>
      </c>
      <c r="D1" s="1" t="s">
        <v>1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13</v>
      </c>
    </row>
    <row r="2" spans="1:10" x14ac:dyDescent="0.25">
      <c r="A2" s="2">
        <v>46309</v>
      </c>
      <c r="B2" s="4">
        <v>0.4166666666666667</v>
      </c>
      <c r="C2" t="s">
        <v>14</v>
      </c>
      <c r="D2" t="s">
        <v>15</v>
      </c>
      <c r="E2" t="s">
        <v>46</v>
      </c>
      <c r="F2" t="s">
        <v>20</v>
      </c>
      <c r="G2" t="b">
        <v>1</v>
      </c>
      <c r="H2" t="b">
        <v>1</v>
      </c>
      <c r="I2" t="str">
        <f>IF(OR(ISBLANK(C2),NOT(ISNUMBER(A2))),"",IF(A2&gt;Summary!$B$2,IF(G2=TRUE,"Ready","Prep needed"),IF(A2=Summary!$B$2,"Today",IF(H2=TRUE,"Done","Send thank-you"))))</f>
        <v>Done</v>
      </c>
    </row>
    <row r="3" spans="1:10" x14ac:dyDescent="0.25">
      <c r="A3" s="2">
        <v>46317</v>
      </c>
      <c r="B3" s="4">
        <v>0.5625</v>
      </c>
      <c r="C3" t="s">
        <v>28</v>
      </c>
      <c r="D3" t="s">
        <v>29</v>
      </c>
      <c r="E3" t="s">
        <v>98</v>
      </c>
      <c r="F3" t="s">
        <v>33</v>
      </c>
      <c r="G3" t="b">
        <v>1</v>
      </c>
      <c r="H3" t="b">
        <v>1</v>
      </c>
      <c r="I3" t="str">
        <f>IF(OR(ISBLANK(C3),NOT(ISNUMBER(A3))),"",IF(A3&gt;Summary!$B$2,IF(G3=TRUE,"Ready","Prep needed"),IF(A3=Summary!$B$2,"Today",IF(H3=TRUE,"Done","Send thank-you"))))</f>
        <v>Done</v>
      </c>
      <c r="J3" t="s">
        <v>99</v>
      </c>
    </row>
    <row r="4" spans="1:10" x14ac:dyDescent="0.25">
      <c r="A4" s="2">
        <v>46318</v>
      </c>
      <c r="B4" s="4">
        <v>0.4583333333333333</v>
      </c>
      <c r="C4" t="s">
        <v>35</v>
      </c>
      <c r="D4" t="s">
        <v>36</v>
      </c>
      <c r="E4" t="s">
        <v>46</v>
      </c>
      <c r="F4" t="s">
        <v>39</v>
      </c>
      <c r="G4" t="b">
        <v>1</v>
      </c>
      <c r="H4" t="b">
        <v>1</v>
      </c>
      <c r="I4" t="str">
        <f>IF(OR(ISBLANK(C4),NOT(ISNUMBER(A4))),"",IF(A4&gt;Summary!$B$2,IF(G4=TRUE,"Ready","Prep needed"),IF(A4=Summary!$B$2,"Today",IF(H4=TRUE,"Done","Send thank-you"))))</f>
        <v>Done</v>
      </c>
    </row>
    <row r="5" spans="1:10" x14ac:dyDescent="0.25">
      <c r="A5" s="2">
        <v>46322</v>
      </c>
      <c r="B5" s="4">
        <v>0.625</v>
      </c>
      <c r="C5" t="s">
        <v>41</v>
      </c>
      <c r="D5" t="s">
        <v>42</v>
      </c>
      <c r="E5" t="s">
        <v>46</v>
      </c>
      <c r="F5" t="s">
        <v>47</v>
      </c>
      <c r="G5" t="b">
        <v>1</v>
      </c>
      <c r="H5" t="b">
        <v>0</v>
      </c>
      <c r="I5" t="str">
        <f>IF(OR(ISBLANK(C5),NOT(ISNUMBER(A5))),"",IF(A5&gt;Summary!$B$2,IF(G5=TRUE,"Ready","Prep needed"),IF(A5=Summary!$B$2,"Today",IF(H5=TRUE,"Done","Send thank-you"))))</f>
        <v>Send thank-you</v>
      </c>
      <c r="J5" t="s">
        <v>100</v>
      </c>
    </row>
    <row r="6" spans="1:10" x14ac:dyDescent="0.25">
      <c r="A6" s="2">
        <v>46323</v>
      </c>
      <c r="B6" s="4">
        <v>0.3958333333333333</v>
      </c>
      <c r="C6" t="s">
        <v>65</v>
      </c>
      <c r="D6" t="s">
        <v>66</v>
      </c>
      <c r="E6" t="s">
        <v>46</v>
      </c>
      <c r="F6" t="s">
        <v>69</v>
      </c>
      <c r="G6" t="b">
        <v>1</v>
      </c>
      <c r="H6" t="b">
        <v>1</v>
      </c>
      <c r="I6" t="str">
        <f>IF(OR(ISBLANK(C6),NOT(ISNUMBER(A6))),"",IF(A6&gt;Summary!$B$2,IF(G6=TRUE,"Ready","Prep needed"),IF(A6=Summary!$B$2,"Today",IF(H6=TRUE,"Done","Send thank-you"))))</f>
        <v>Done</v>
      </c>
    </row>
    <row r="7" spans="1:10" x14ac:dyDescent="0.25">
      <c r="A7" s="2">
        <v>46324</v>
      </c>
      <c r="B7" s="4">
        <v>0.5833333333333334</v>
      </c>
      <c r="C7" t="s">
        <v>35</v>
      </c>
      <c r="D7" t="s">
        <v>36</v>
      </c>
      <c r="E7" t="s">
        <v>101</v>
      </c>
      <c r="F7" t="s">
        <v>102</v>
      </c>
      <c r="G7" t="b">
        <v>1</v>
      </c>
      <c r="H7" t="b">
        <v>1</v>
      </c>
      <c r="I7" t="str">
        <f>IF(OR(ISBLANK(C7),NOT(ISNUMBER(A7))),"",IF(A7&gt;Summary!$B$2,IF(G7=TRUE,"Ready","Prep needed"),IF(A7=Summary!$B$2,"Today",IF(H7=TRUE,"Done","Send thank-you"))))</f>
        <v>Done</v>
      </c>
      <c r="J7" t="s">
        <v>103</v>
      </c>
    </row>
    <row r="8" spans="1:10" x14ac:dyDescent="0.25">
      <c r="A8" s="2">
        <v>46331</v>
      </c>
      <c r="B8" s="4">
        <v>0.4166666666666667</v>
      </c>
      <c r="C8" t="s">
        <v>57</v>
      </c>
      <c r="D8" t="s">
        <v>58</v>
      </c>
      <c r="E8" t="s">
        <v>104</v>
      </c>
      <c r="F8" t="s">
        <v>60</v>
      </c>
      <c r="G8" t="b">
        <v>0</v>
      </c>
      <c r="H8" t="b">
        <v>0</v>
      </c>
      <c r="I8" t="str">
        <f>IF(OR(ISBLANK(C8),NOT(ISNUMBER(A8))),"",IF(A8&gt;Summary!$B$2,IF(G8=TRUE,"Ready","Prep needed"),IF(A8=Summary!$B$2,"Today",IF(H8=TRUE,"Done","Send thank-you"))))</f>
        <v>Prep needed</v>
      </c>
      <c r="J8" t="s">
        <v>105</v>
      </c>
    </row>
    <row r="9" spans="1:10" x14ac:dyDescent="0.25">
      <c r="A9" s="2">
        <v>46332</v>
      </c>
      <c r="B9" s="4">
        <v>0.5416666666666666</v>
      </c>
      <c r="C9" t="s">
        <v>28</v>
      </c>
      <c r="D9" t="s">
        <v>29</v>
      </c>
      <c r="E9" t="s">
        <v>106</v>
      </c>
      <c r="F9" t="s">
        <v>33</v>
      </c>
      <c r="G9" t="b">
        <v>1</v>
      </c>
      <c r="H9" t="b">
        <v>0</v>
      </c>
      <c r="I9" t="str">
        <f>IF(OR(ISBLANK(C9),NOT(ISNUMBER(A9))),"",IF(A9&gt;Summary!$B$2,IF(G9=TRUE,"Ready","Prep needed"),IF(A9=Summary!$B$2,"Today",IF(H9=TRUE,"Done","Send thank-you"))))</f>
        <v>Ready</v>
      </c>
      <c r="J9" t="s">
        <v>107</v>
      </c>
    </row>
    <row r="10" spans="1:10" x14ac:dyDescent="0.25">
      <c r="A10" s="2"/>
      <c r="B10" s="4"/>
      <c r="G10" t="b">
        <v>0</v>
      </c>
      <c r="H10" t="b">
        <v>0</v>
      </c>
      <c r="I10" t="str">
        <f>IF(OR(ISBLANK(C10),NOT(ISNUMBER(A10))),"",IF(A10&gt;Summary!$B$2,IF(G10=TRUE,"Ready","Prep needed"),IF(A10=Summary!$B$2,"Today",IF(H10=TRUE,"Done","Send thank-you"))))</f>
        <v/>
      </c>
    </row>
    <row r="11" spans="1:10" x14ac:dyDescent="0.25">
      <c r="A11" s="2"/>
      <c r="B11" s="4"/>
      <c r="G11" t="b">
        <v>0</v>
      </c>
      <c r="H11" t="b">
        <v>0</v>
      </c>
      <c r="I11" t="str">
        <f>IF(OR(ISBLANK(C11),NOT(ISNUMBER(A11))),"",IF(A11&gt;Summary!$B$2,IF(G11=TRUE,"Ready","Prep needed"),IF(A11=Summary!$B$2,"Today",IF(H11=TRUE,"Done","Send thank-you"))))</f>
        <v/>
      </c>
    </row>
    <row r="12" spans="1:10" x14ac:dyDescent="0.25">
      <c r="A12" s="2"/>
      <c r="B12" s="4"/>
      <c r="G12" t="b">
        <v>0</v>
      </c>
      <c r="H12" t="b">
        <v>0</v>
      </c>
      <c r="I12" t="str">
        <f>IF(OR(ISBLANK(C12),NOT(ISNUMBER(A12))),"",IF(A12&gt;Summary!$B$2,IF(G12=TRUE,"Ready","Prep needed"),IF(A12=Summary!$B$2,"Today",IF(H12=TRUE,"Done","Send thank-you"))))</f>
        <v/>
      </c>
    </row>
    <row r="13" spans="1:10" x14ac:dyDescent="0.25">
      <c r="A13" s="2"/>
      <c r="B13" s="4"/>
      <c r="G13" t="b">
        <v>0</v>
      </c>
      <c r="H13" t="b">
        <v>0</v>
      </c>
      <c r="I13" t="str">
        <f>IF(OR(ISBLANK(C13),NOT(ISNUMBER(A13))),"",IF(A13&gt;Summary!$B$2,IF(G13=TRUE,"Ready","Prep needed"),IF(A13=Summary!$B$2,"Today",IF(H13=TRUE,"Done","Send thank-you"))))</f>
        <v/>
      </c>
    </row>
    <row r="14" spans="1:10" x14ac:dyDescent="0.25">
      <c r="A14" s="2"/>
      <c r="B14" s="4"/>
      <c r="G14" t="b">
        <v>0</v>
      </c>
      <c r="H14" t="b">
        <v>0</v>
      </c>
      <c r="I14" t="str">
        <f>IF(OR(ISBLANK(C14),NOT(ISNUMBER(A14))),"",IF(A14&gt;Summary!$B$2,IF(G14=TRUE,"Ready","Prep needed"),IF(A14=Summary!$B$2,"Today",IF(H14=TRUE,"Done","Send thank-you"))))</f>
        <v/>
      </c>
    </row>
    <row r="15" spans="1:10" x14ac:dyDescent="0.25">
      <c r="A15" s="2"/>
      <c r="B15" s="4"/>
      <c r="G15" t="b">
        <v>0</v>
      </c>
      <c r="H15" t="b">
        <v>0</v>
      </c>
      <c r="I15" t="str">
        <f>IF(OR(ISBLANK(C15),NOT(ISNUMBER(A15))),"",IF(A15&gt;Summary!$B$2,IF(G15=TRUE,"Ready","Prep needed"),IF(A15=Summary!$B$2,"Today",IF(H15=TRUE,"Done","Send thank-you"))))</f>
        <v/>
      </c>
    </row>
    <row r="16" spans="1:10" x14ac:dyDescent="0.25">
      <c r="A16" s="2"/>
      <c r="B16" s="4"/>
      <c r="G16" t="b">
        <v>0</v>
      </c>
      <c r="H16" t="b">
        <v>0</v>
      </c>
      <c r="I16" t="str">
        <f>IF(OR(ISBLANK(C16),NOT(ISNUMBER(A16))),"",IF(A16&gt;Summary!$B$2,IF(G16=TRUE,"Ready","Prep needed"),IF(A16=Summary!$B$2,"Today",IF(H16=TRUE,"Done","Send thank-you"))))</f>
        <v/>
      </c>
    </row>
    <row r="17" spans="1:10" x14ac:dyDescent="0.25">
      <c r="A17" s="2"/>
      <c r="B17" s="4"/>
      <c r="G17" t="b">
        <v>0</v>
      </c>
      <c r="H17" t="b">
        <v>0</v>
      </c>
      <c r="I17" t="str">
        <f>IF(OR(ISBLANK(C17),NOT(ISNUMBER(A17))),"",IF(A17&gt;Summary!$B$2,IF(G17=TRUE,"Ready","Prep needed"),IF(A17=Summary!$B$2,"Today",IF(H17=TRUE,"Done","Send thank-you"))))</f>
        <v/>
      </c>
    </row>
    <row r="18" spans="1:10" x14ac:dyDescent="0.25">
      <c r="A18" s="2"/>
      <c r="B18" s="4"/>
      <c r="G18" t="b">
        <v>0</v>
      </c>
      <c r="H18" t="b">
        <v>0</v>
      </c>
      <c r="I18" t="str">
        <f>IF(OR(ISBLANK(C18),NOT(ISNUMBER(A18))),"",IF(A18&gt;Summary!$B$2,IF(G18=TRUE,"Ready","Prep needed"),IF(A18=Summary!$B$2,"Today",IF(H18=TRUE,"Done","Send thank-you"))))</f>
        <v/>
      </c>
    </row>
    <row r="19" spans="1:10" x14ac:dyDescent="0.25">
      <c r="A19" s="2"/>
      <c r="B19" s="4"/>
      <c r="G19" t="b">
        <v>0</v>
      </c>
      <c r="H19" t="b">
        <v>0</v>
      </c>
      <c r="I19" t="str">
        <f>IF(OR(ISBLANK(C19),NOT(ISNUMBER(A19))),"",IF(A19&gt;Summary!$B$2,IF(G19=TRUE,"Ready","Prep needed"),IF(A19=Summary!$B$2,"Today",IF(H19=TRUE,"Done","Send thank-you"))))</f>
        <v/>
      </c>
    </row>
    <row r="20" spans="1:10" x14ac:dyDescent="0.25">
      <c r="A20" s="2"/>
      <c r="B20" s="4"/>
      <c r="G20" t="b">
        <v>0</v>
      </c>
      <c r="H20" t="b">
        <v>0</v>
      </c>
      <c r="I20" t="str">
        <f>IF(OR(ISBLANK(C20),NOT(ISNUMBER(A20))),"",IF(A20&gt;Summary!$B$2,IF(G20=TRUE,"Ready","Prep needed"),IF(A20=Summary!$B$2,"Today",IF(H20=TRUE,"Done","Send thank-you"))))</f>
        <v/>
      </c>
    </row>
    <row r="21" spans="1:10" x14ac:dyDescent="0.25">
      <c r="A21" s="2"/>
      <c r="B21" s="4"/>
      <c r="G21" t="b">
        <v>0</v>
      </c>
      <c r="H21" t="b">
        <v>0</v>
      </c>
      <c r="I21" t="str">
        <f>IF(OR(ISBLANK(C21),NOT(ISNUMBER(A21))),"",IF(A21&gt;Summary!$B$2,IF(G21=TRUE,"Ready","Prep needed"),IF(A21=Summary!$B$2,"Today",IF(H21=TRUE,"Done","Send thank-you"))))</f>
        <v/>
      </c>
    </row>
    <row r="22" spans="1:10" x14ac:dyDescent="0.25">
      <c r="A22" s="2"/>
      <c r="B22" s="4"/>
      <c r="G22" t="b">
        <v>0</v>
      </c>
      <c r="H22" t="b">
        <v>0</v>
      </c>
      <c r="I22" t="str">
        <f>IF(OR(ISBLANK(C22),NOT(ISNUMBER(A22))),"",IF(A22&gt;Summary!$B$2,IF(G22=TRUE,"Ready","Prep needed"),IF(A22=Summary!$B$2,"Today",IF(H22=TRUE,"Done","Send thank-you"))))</f>
        <v/>
      </c>
    </row>
    <row r="23" spans="1:10" x14ac:dyDescent="0.25">
      <c r="A23" s="2"/>
      <c r="B23" s="4"/>
      <c r="G23" t="b">
        <v>0</v>
      </c>
      <c r="H23" t="b">
        <v>0</v>
      </c>
      <c r="I23" t="str">
        <f>IF(OR(ISBLANK(C23),NOT(ISNUMBER(A23))),"",IF(A23&gt;Summary!$B$2,IF(G23=TRUE,"Ready","Prep needed"),IF(A23=Summary!$B$2,"Today",IF(H23=TRUE,"Done","Send thank-you"))))</f>
        <v/>
      </c>
    </row>
    <row r="24" spans="1:10" x14ac:dyDescent="0.25">
      <c r="A24" s="2"/>
      <c r="B24" s="4"/>
      <c r="G24" t="b">
        <v>0</v>
      </c>
      <c r="H24" t="b">
        <v>0</v>
      </c>
      <c r="I24" t="str">
        <f>IF(OR(ISBLANK(C24),NOT(ISNUMBER(A24))),"",IF(A24&gt;Summary!$B$2,IF(G24=TRUE,"Ready","Prep needed"),IF(A24=Summary!$B$2,"Today",IF(H24=TRUE,"Done","Send thank-you"))))</f>
        <v/>
      </c>
    </row>
    <row r="25" spans="1:10" x14ac:dyDescent="0.25">
      <c r="A25" s="2"/>
      <c r="B25" s="4"/>
      <c r="G25" t="b">
        <v>0</v>
      </c>
      <c r="H25" t="b">
        <v>0</v>
      </c>
      <c r="I25" t="str">
        <f>IF(OR(ISBLANK(C25),NOT(ISNUMBER(A25))),"",IF(A25&gt;Summary!$B$2,IF(G25=TRUE,"Ready","Prep needed"),IF(A25=Summary!$B$2,"Today",IF(H25=TRUE,"Done","Send thank-you"))))</f>
        <v/>
      </c>
    </row>
    <row r="26" spans="1:10" x14ac:dyDescent="0.25">
      <c r="A26" s="2"/>
      <c r="B26" s="4"/>
      <c r="G26" t="b">
        <v>0</v>
      </c>
      <c r="H26" t="b">
        <v>0</v>
      </c>
      <c r="I26" t="str">
        <f>IF(OR(ISBLANK(C26),NOT(ISNUMBER(A26))),"",IF(A26&gt;Summary!$B$2,IF(G26=TRUE,"Ready","Prep needed"),IF(A26=Summary!$B$2,"Today",IF(H26=TRUE,"Done","Send thank-you"))))</f>
        <v/>
      </c>
    </row>
    <row r="27" spans="1:10" x14ac:dyDescent="0.25">
      <c r="A27" s="2"/>
      <c r="B27" s="4"/>
      <c r="G27" t="b">
        <v>0</v>
      </c>
      <c r="H27" t="b">
        <v>0</v>
      </c>
      <c r="I27" t="str">
        <f>IF(OR(ISBLANK(C27),NOT(ISNUMBER(A27))),"",IF(A27&gt;Summary!$B$2,IF(G27=TRUE,"Ready","Prep needed"),IF(A27=Summary!$B$2,"Today",IF(H27=TRUE,"Done","Send thank-you"))))</f>
        <v/>
      </c>
    </row>
    <row r="28" spans="1:10" x14ac:dyDescent="0.25">
      <c r="A28" s="2"/>
      <c r="B28" s="4"/>
      <c r="G28" t="b">
        <v>0</v>
      </c>
      <c r="H28" t="b">
        <v>0</v>
      </c>
      <c r="I28" t="str">
        <f>IF(OR(ISBLANK(C28),NOT(ISNUMBER(A28))),"",IF(A28&gt;Summary!$B$2,IF(G28=TRUE,"Ready","Prep needed"),IF(A28=Summary!$B$2,"Today",IF(H28=TRUE,"Done","Send thank-you"))))</f>
        <v/>
      </c>
    </row>
    <row r="29" spans="1:10" x14ac:dyDescent="0.25">
      <c r="A29" s="2"/>
      <c r="B29" s="4"/>
      <c r="G29" t="b">
        <v>0</v>
      </c>
      <c r="H29" t="b">
        <v>0</v>
      </c>
      <c r="I29" t="str">
        <f>IF(OR(ISBLANK(C29),NOT(ISNUMBER(A29))),"",IF(A29&gt;Summary!$B$2,IF(G29=TRUE,"Ready","Prep needed"),IF(A29=Summary!$B$2,"Today",IF(H29=TRUE,"Done","Send thank-you"))))</f>
        <v/>
      </c>
    </row>
    <row r="30" spans="1:10" x14ac:dyDescent="0.25">
      <c r="A30" s="2"/>
      <c r="B30" s="4"/>
      <c r="G30" t="b">
        <v>0</v>
      </c>
      <c r="H30" t="b">
        <v>0</v>
      </c>
      <c r="I30" t="str">
        <f>IF(OR(ISBLANK(C30),NOT(ISNUMBER(A30))),"",IF(A30&gt;Summary!$B$2,IF(G30=TRUE,"Ready","Prep needed"),IF(A30=Summary!$B$2,"Today",IF(H30=TRUE,"Done","Send thank-you"))))</f>
        <v/>
      </c>
    </row>
    <row r="31" spans="1:10" x14ac:dyDescent="0.25">
      <c r="A31" s="2"/>
      <c r="B31" s="4"/>
      <c r="G31" t="b">
        <v>0</v>
      </c>
      <c r="H31" t="b">
        <v>0</v>
      </c>
      <c r="I31" t="str">
        <f>IF(OR(ISBLANK(C31),NOT(ISNUMBER(A31))),"",IF(A31&gt;Summary!$B$2,IF(G31=TRUE,"Ready","Prep needed"),IF(A31=Summary!$B$2,"Today",IF(H31=TRUE,"Done","Send thank-you"))))</f>
        <v/>
      </c>
    </row>
    <row r="32" spans="7:8" x14ac:dyDescent="0.25"/>
    <row r="33" spans="7:8" x14ac:dyDescent="0.25"/>
    <row r="34" spans="7:8" x14ac:dyDescent="0.25"/>
    <row r="35" spans="7:8" x14ac:dyDescent="0.25"/>
    <row r="36" spans="7:8" x14ac:dyDescent="0.25"/>
    <row r="37" spans="7:8" x14ac:dyDescent="0.25"/>
    <row r="38" spans="7:8" x14ac:dyDescent="0.25"/>
    <row r="39" spans="7:8" x14ac:dyDescent="0.25"/>
    <row r="40" spans="7:8" x14ac:dyDescent="0.25"/>
    <row r="41" spans="7:8" x14ac:dyDescent="0.25"/>
    <row r="42" spans="7:8" x14ac:dyDescent="0.25"/>
    <row r="43" spans="7:8" x14ac:dyDescent="0.25"/>
    <row r="44" spans="7:8" x14ac:dyDescent="0.25"/>
    <row r="45" spans="7:8" x14ac:dyDescent="0.25"/>
    <row r="46" spans="7:8" x14ac:dyDescent="0.25"/>
    <row r="47" spans="7:8" x14ac:dyDescent="0.25"/>
    <row r="48" spans="7:8" x14ac:dyDescent="0.25"/>
    <row r="49" spans="7:8" x14ac:dyDescent="0.25"/>
    <row r="50" spans="7:8" x14ac:dyDescent="0.25"/>
  </sheetData>
  <dataValidations count="2">
    <dataValidation type="list" allowBlank="1" sqref="G10:H50">
      <formula1>"TRUE,FALSE"</formula1>
    </dataValidation>
    <dataValidation type="list" allowBlank="1" sqref="G2:H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16" customWidth="1"/>
    <col min="4" max="4" width="18" customWidth="1"/>
    <col min="5" max="5" width="24" customWidth="1"/>
    <col min="6" max="7" width="12" customWidth="1"/>
    <col min="8" max="8" width="10" customWidth="1"/>
    <col min="9" max="9" width="28" customWidth="1"/>
  </cols>
  <sheetData>
    <row r="1" spans="1:9" s="1" customFormat="1" x14ac:dyDescent="0.25">
      <c r="A1" s="1" t="s">
        <v>108</v>
      </c>
      <c r="B1" s="1" t="s">
        <v>0</v>
      </c>
      <c r="C1" s="1" t="s">
        <v>109</v>
      </c>
      <c r="D1" s="1" t="s">
        <v>110</v>
      </c>
      <c r="E1" s="1" t="s">
        <v>111</v>
      </c>
      <c r="F1" s="1" t="s">
        <v>7</v>
      </c>
      <c r="G1" s="1" t="s">
        <v>112</v>
      </c>
      <c r="H1" s="1" t="s">
        <v>113</v>
      </c>
      <c r="I1" s="1" t="s">
        <v>13</v>
      </c>
    </row>
    <row r="2" spans="1:9" x14ac:dyDescent="0.25">
      <c r="A2" t="s">
        <v>47</v>
      </c>
      <c r="B2" t="s">
        <v>41</v>
      </c>
      <c r="C2" t="s">
        <v>114</v>
      </c>
      <c r="D2" t="s">
        <v>115</v>
      </c>
      <c r="E2" t="s">
        <v>116</v>
      </c>
      <c r="F2" s="2">
        <v>46322</v>
      </c>
      <c r="G2" s="2">
        <f>IF(OR(ISBLANK(A2),NOT(ISNUMBER(F2))),"",F2+Summary!$B$5)</f>
        <v>46336</v>
      </c>
      <c r="H2" t="str">
        <f>IF(OR(ISBLANK(A2),NOT(ISNUMBER(G2))),"",IF(G2&lt;=Summary!$B$2,"Reach out","Not yet"))</f>
        <v>Not yet</v>
      </c>
      <c r="I2" t="s">
        <v>117</v>
      </c>
    </row>
    <row r="3" spans="1:9" x14ac:dyDescent="0.25">
      <c r="A3" t="s">
        <v>84</v>
      </c>
      <c r="B3" t="s">
        <v>80</v>
      </c>
      <c r="C3" t="s">
        <v>118</v>
      </c>
      <c r="D3" t="s">
        <v>119</v>
      </c>
      <c r="E3" t="s">
        <v>120</v>
      </c>
      <c r="F3" s="2">
        <v>46325</v>
      </c>
      <c r="G3" s="2">
        <f>IF(OR(ISBLANK(A3),NOT(ISNUMBER(F3))),"",F3+Summary!$B$5)</f>
        <v>46339</v>
      </c>
      <c r="H3" t="str">
        <f>IF(OR(ISBLANK(A3),NOT(ISNUMBER(G3))),"",IF(G3&lt;=Summary!$B$2,"Reach out","Not yet"))</f>
        <v>Not yet</v>
      </c>
      <c r="I3" t="s">
        <v>121</v>
      </c>
    </row>
    <row r="4" spans="1:9" x14ac:dyDescent="0.25">
      <c r="A4" t="s">
        <v>69</v>
      </c>
      <c r="B4" t="s">
        <v>65</v>
      </c>
      <c r="C4" t="s">
        <v>67</v>
      </c>
      <c r="D4" t="s">
        <v>122</v>
      </c>
      <c r="E4" t="s">
        <v>123</v>
      </c>
      <c r="F4" s="2">
        <v>46323</v>
      </c>
      <c r="G4" s="2">
        <f>IF(OR(ISBLANK(A4),NOT(ISNUMBER(F4))),"",F4+Summary!$B$5)</f>
        <v>46337</v>
      </c>
      <c r="H4" t="str">
        <f>IF(OR(ISBLANK(A4),NOT(ISNUMBER(G4))),"",IF(G4&lt;=Summary!$B$2,"Reach out","Not yet"))</f>
        <v>Not yet</v>
      </c>
    </row>
    <row r="5" spans="1:9" x14ac:dyDescent="0.25">
      <c r="A5" t="s">
        <v>124</v>
      </c>
      <c r="B5" t="s">
        <v>75</v>
      </c>
      <c r="C5" t="s">
        <v>125</v>
      </c>
      <c r="D5" t="s">
        <v>126</v>
      </c>
      <c r="E5" t="s">
        <v>127</v>
      </c>
      <c r="F5" s="2">
        <v>46307</v>
      </c>
      <c r="G5" s="2">
        <f>IF(OR(ISBLANK(A5),NOT(ISNUMBER(F5))),"",F5+Summary!$B$5)</f>
        <v>46321</v>
      </c>
      <c r="H5" t="str">
        <f>IF(OR(ISBLANK(A5),NOT(ISNUMBER(G5))),"",IF(G5&lt;=Summary!$B$2,"Reach out","Not yet"))</f>
        <v>Reach out</v>
      </c>
      <c r="I5" t="s">
        <v>128</v>
      </c>
    </row>
    <row r="6" spans="1:9" x14ac:dyDescent="0.25">
      <c r="A6" t="s">
        <v>129</v>
      </c>
      <c r="B6" t="s">
        <v>86</v>
      </c>
      <c r="C6" t="s">
        <v>130</v>
      </c>
      <c r="D6" t="s">
        <v>131</v>
      </c>
      <c r="E6" t="s">
        <v>132</v>
      </c>
      <c r="F6" s="2">
        <v>46300</v>
      </c>
      <c r="G6" s="2">
        <f>IF(OR(ISBLANK(A6),NOT(ISNUMBER(F6))),"",F6+Summary!$B$5)</f>
        <v>46314</v>
      </c>
      <c r="H6" t="str">
        <f>IF(OR(ISBLANK(A6),NOT(ISNUMBER(G6))),"",IF(G6&lt;=Summary!$B$2,"Reach out","Not yet"))</f>
        <v>Reach out</v>
      </c>
      <c r="I6" t="s">
        <v>133</v>
      </c>
    </row>
    <row r="7" spans="1:9" x14ac:dyDescent="0.25">
      <c r="A7" t="s">
        <v>134</v>
      </c>
      <c r="B7" t="s">
        <v>135</v>
      </c>
      <c r="C7" t="s">
        <v>136</v>
      </c>
      <c r="D7" t="s">
        <v>137</v>
      </c>
      <c r="E7" t="s">
        <v>138</v>
      </c>
      <c r="F7" s="2">
        <v>46315</v>
      </c>
      <c r="G7" s="2">
        <f>IF(OR(ISBLANK(A7),NOT(ISNUMBER(F7))),"",F7+Summary!$B$5)</f>
        <v>46329</v>
      </c>
      <c r="H7" t="str">
        <f>IF(OR(ISBLANK(A7),NOT(ISNUMBER(G7))),"",IF(G7&lt;=Summary!$B$2,"Reach out","Not yet"))</f>
        <v>Reach out</v>
      </c>
      <c r="I7" t="s">
        <v>139</v>
      </c>
    </row>
    <row r="8" spans="1:9" x14ac:dyDescent="0.25">
      <c r="F8" s="2"/>
      <c r="G8" s="2" t="str">
        <f>IF(OR(ISBLANK(A8),NOT(ISNUMBER(F8))),"",F8+Summary!$B$5)</f>
        <v/>
      </c>
      <c r="H8" t="str">
        <f>IF(OR(ISBLANK(A8),NOT(ISNUMBER(G8))),"",IF(G8&lt;=Summary!$B$2,"Reach out","Not yet"))</f>
        <v/>
      </c>
    </row>
    <row r="9" spans="1:9" x14ac:dyDescent="0.25">
      <c r="F9" s="2"/>
      <c r="G9" s="2" t="str">
        <f>IF(OR(ISBLANK(A9),NOT(ISNUMBER(F9))),"",F9+Summary!$B$5)</f>
        <v/>
      </c>
      <c r="H9" t="str">
        <f>IF(OR(ISBLANK(A9),NOT(ISNUMBER(G9))),"",IF(G9&lt;=Summary!$B$2,"Reach out","Not yet"))</f>
        <v/>
      </c>
    </row>
    <row r="10" spans="1:9" x14ac:dyDescent="0.25">
      <c r="F10" s="2"/>
      <c r="G10" s="2" t="str">
        <f>IF(OR(ISBLANK(A10),NOT(ISNUMBER(F10))),"",F10+Summary!$B$5)</f>
        <v/>
      </c>
      <c r="H10" t="str">
        <f>IF(OR(ISBLANK(A10),NOT(ISNUMBER(G10))),"",IF(G10&lt;=Summary!$B$2,"Reach out","Not yet"))</f>
        <v/>
      </c>
    </row>
    <row r="11" spans="1:9" x14ac:dyDescent="0.25">
      <c r="F11" s="2"/>
      <c r="G11" s="2" t="str">
        <f>IF(OR(ISBLANK(A11),NOT(ISNUMBER(F11))),"",F11+Summary!$B$5)</f>
        <v/>
      </c>
      <c r="H11" t="str">
        <f>IF(OR(ISBLANK(A11),NOT(ISNUMBER(G11))),"",IF(G11&lt;=Summary!$B$2,"Reach out","Not yet"))</f>
        <v/>
      </c>
    </row>
    <row r="12" spans="1:9" x14ac:dyDescent="0.25">
      <c r="F12" s="2"/>
      <c r="G12" s="2" t="str">
        <f>IF(OR(ISBLANK(A12),NOT(ISNUMBER(F12))),"",F12+Summary!$B$5)</f>
        <v/>
      </c>
      <c r="H12" t="str">
        <f>IF(OR(ISBLANK(A12),NOT(ISNUMBER(G12))),"",IF(G12&lt;=Summary!$B$2,"Reach out","Not yet"))</f>
        <v/>
      </c>
    </row>
    <row r="13" spans="1:9" x14ac:dyDescent="0.25">
      <c r="F13" s="2"/>
      <c r="G13" s="2" t="str">
        <f>IF(OR(ISBLANK(A13),NOT(ISNUMBER(F13))),"",F13+Summary!$B$5)</f>
        <v/>
      </c>
      <c r="H13" t="str">
        <f>IF(OR(ISBLANK(A13),NOT(ISNUMBER(G13))),"",IF(G13&lt;=Summary!$B$2,"Reach out","Not yet"))</f>
        <v/>
      </c>
    </row>
    <row r="14" spans="1:9" x14ac:dyDescent="0.25">
      <c r="F14" s="2"/>
      <c r="G14" s="2" t="str">
        <f>IF(OR(ISBLANK(A14),NOT(ISNUMBER(F14))),"",F14+Summary!$B$5)</f>
        <v/>
      </c>
      <c r="H14" t="str">
        <f>IF(OR(ISBLANK(A14),NOT(ISNUMBER(G14))),"",IF(G14&lt;=Summary!$B$2,"Reach out","Not yet"))</f>
        <v/>
      </c>
    </row>
    <row r="15" spans="1:9" x14ac:dyDescent="0.25">
      <c r="F15" s="2"/>
      <c r="G15" s="2" t="str">
        <f>IF(OR(ISBLANK(A15),NOT(ISNUMBER(F15))),"",F15+Summary!$B$5)</f>
        <v/>
      </c>
      <c r="H15" t="str">
        <f>IF(OR(ISBLANK(A15),NOT(ISNUMBER(G15))),"",IF(G15&lt;=Summary!$B$2,"Reach out","Not yet"))</f>
        <v/>
      </c>
    </row>
    <row r="16" spans="1:9" x14ac:dyDescent="0.25">
      <c r="F16" s="2"/>
      <c r="G16" s="2" t="str">
        <f>IF(OR(ISBLANK(A16),NOT(ISNUMBER(F16))),"",F16+Summary!$B$5)</f>
        <v/>
      </c>
      <c r="H16" t="str">
        <f>IF(OR(ISBLANK(A16),NOT(ISNUMBER(G16))),"",IF(G16&lt;=Summary!$B$2,"Reach out","Not yet"))</f>
        <v/>
      </c>
    </row>
    <row r="17" spans="1:9" x14ac:dyDescent="0.25">
      <c r="F17" s="2"/>
      <c r="G17" s="2" t="str">
        <f>IF(OR(ISBLANK(A17),NOT(ISNUMBER(F17))),"",F17+Summary!$B$5)</f>
        <v/>
      </c>
      <c r="H17" t="str">
        <f>IF(OR(ISBLANK(A17),NOT(ISNUMBER(G17))),"",IF(G17&lt;=Summary!$B$2,"Reach out","Not yet"))</f>
        <v/>
      </c>
    </row>
    <row r="18" spans="1:9" x14ac:dyDescent="0.25">
      <c r="F18" s="2"/>
      <c r="G18" s="2" t="str">
        <f>IF(OR(ISBLANK(A18),NOT(ISNUMBER(F18))),"",F18+Summary!$B$5)</f>
        <v/>
      </c>
      <c r="H18" t="str">
        <f>IF(OR(ISBLANK(A18),NOT(ISNUMBER(G18))),"",IF(G18&lt;=Summary!$B$2,"Reach out","Not yet"))</f>
        <v/>
      </c>
    </row>
    <row r="19" spans="1:9" x14ac:dyDescent="0.25">
      <c r="F19" s="2"/>
      <c r="G19" s="2" t="str">
        <f>IF(OR(ISBLANK(A19),NOT(ISNUMBER(F19))),"",F19+Summary!$B$5)</f>
        <v/>
      </c>
      <c r="H19" t="str">
        <f>IF(OR(ISBLANK(A19),NOT(ISNUMBER(G19))),"",IF(G19&lt;=Summary!$B$2,"Reach out","Not yet"))</f>
        <v/>
      </c>
    </row>
    <row r="20" spans="1:9" x14ac:dyDescent="0.25">
      <c r="F20" s="2"/>
      <c r="G20" s="2" t="str">
        <f>IF(OR(ISBLANK(A20),NOT(ISNUMBER(F20))),"",F20+Summary!$B$5)</f>
        <v/>
      </c>
      <c r="H20" t="str">
        <f>IF(OR(ISBLANK(A20),NOT(ISNUMBER(G20))),"",IF(G20&lt;=Summary!$B$2,"Reach out","Not yet"))</f>
        <v/>
      </c>
    </row>
    <row r="21" spans="1:9" x14ac:dyDescent="0.25">
      <c r="F21" s="2"/>
      <c r="G21" s="2" t="str">
        <f>IF(OR(ISBLANK(A21),NOT(ISNUMBER(F21))),"",F21+Summary!$B$5)</f>
        <v/>
      </c>
      <c r="H21" t="str">
        <f>IF(OR(ISBLANK(A21),NOT(ISNUMBER(G21))),"",IF(G21&lt;=Summary!$B$2,"Reach out","Not yet"))</f>
        <v/>
      </c>
    </row>
    <row r="22" spans="1:9" x14ac:dyDescent="0.25">
      <c r="F22" s="2"/>
      <c r="G22" s="2" t="str">
        <f>IF(OR(ISBLANK(A22),NOT(ISNUMBER(F22))),"",F22+Summary!$B$5)</f>
        <v/>
      </c>
      <c r="H22" t="str">
        <f>IF(OR(ISBLANK(A22),NOT(ISNUMBER(G22))),"",IF(G22&lt;=Summary!$B$2,"Reach out","Not yet"))</f>
        <v/>
      </c>
    </row>
    <row r="23" spans="1:9" x14ac:dyDescent="0.25">
      <c r="F23" s="2"/>
      <c r="G23" s="2" t="str">
        <f>IF(OR(ISBLANK(A23),NOT(ISNUMBER(F23))),"",F23+Summary!$B$5)</f>
        <v/>
      </c>
      <c r="H23" t="str">
        <f>IF(OR(ISBLANK(A23),NOT(ISNUMBER(G23))),"",IF(G23&lt;=Summary!$B$2,"Reach out","Not yet"))</f>
        <v/>
      </c>
    </row>
    <row r="24" spans="1:9" x14ac:dyDescent="0.25">
      <c r="F24" s="2"/>
      <c r="G24" s="2" t="str">
        <f>IF(OR(ISBLANK(A24),NOT(ISNUMBER(F24))),"",F24+Summary!$B$5)</f>
        <v/>
      </c>
      <c r="H24" t="str">
        <f>IF(OR(ISBLANK(A24),NOT(ISNUMBER(G24))),"",IF(G24&lt;=Summary!$B$2,"Reach out","Not yet"))</f>
        <v/>
      </c>
    </row>
    <row r="25" spans="1:9" x14ac:dyDescent="0.25">
      <c r="F25" s="2"/>
      <c r="G25" s="2" t="str">
        <f>IF(OR(ISBLANK(A25),NOT(ISNUMBER(F25))),"",F25+Summary!$B$5)</f>
        <v/>
      </c>
      <c r="H25" t="str">
        <f>IF(OR(ISBLANK(A25),NOT(ISNUMBER(G25))),"",IF(G25&lt;=Summary!$B$2,"Reach out","Not yet"))</f>
        <v/>
      </c>
    </row>
    <row r="26" spans="1:9" x14ac:dyDescent="0.25">
      <c r="F26" s="2"/>
      <c r="G26" s="2" t="str">
        <f>IF(OR(ISBLANK(A26),NOT(ISNUMBER(F26))),"",F26+Summary!$B$5)</f>
        <v/>
      </c>
      <c r="H26" t="str">
        <f>IF(OR(ISBLANK(A26),NOT(ISNUMBER(G26))),"",IF(G26&lt;=Summary!$B$2,"Reach out","Not yet"))</f>
        <v/>
      </c>
    </row>
    <row r="27" spans="1:9" x14ac:dyDescent="0.25">
      <c r="F27" s="2"/>
      <c r="G27" s="2" t="str">
        <f>IF(OR(ISBLANK(A27),NOT(ISNUMBER(F27))),"",F27+Summary!$B$5)</f>
        <v/>
      </c>
      <c r="H27" t="str">
        <f>IF(OR(ISBLANK(A27),NOT(ISNUMBER(G27))),"",IF(G27&lt;=Summary!$B$2,"Reach out","Not yet"))</f>
        <v/>
      </c>
    </row>
    <row r="28" spans="1:9" x14ac:dyDescent="0.25">
      <c r="F28" s="2"/>
      <c r="G28" s="2" t="str">
        <f>IF(OR(ISBLANK(A28),NOT(ISNUMBER(F28))),"",F28+Summary!$B$5)</f>
        <v/>
      </c>
      <c r="H28" t="str">
        <f>IF(OR(ISBLANK(A28),NOT(ISNUMBER(G28))),"",IF(G28&lt;=Summary!$B$2,"Reach out","Not yet"))</f>
        <v/>
      </c>
    </row>
    <row r="29" spans="1:9" x14ac:dyDescent="0.25">
      <c r="F29" s="2"/>
      <c r="G29" s="2" t="str">
        <f>IF(OR(ISBLANK(A29),NOT(ISNUMBER(F29))),"",F29+Summary!$B$5)</f>
        <v/>
      </c>
      <c r="H29" t="str">
        <f>IF(OR(ISBLANK(A29),NOT(ISNUMBER(G29))),"",IF(G29&lt;=Summary!$B$2,"Reach out","Not yet"))</f>
        <v/>
      </c>
    </row>
    <row r="30" spans="1:9" x14ac:dyDescent="0.25">
      <c r="F30" s="2"/>
      <c r="G30" s="2" t="str">
        <f>IF(OR(ISBLANK(A30),NOT(ISNUMBER(F30))),"",F30+Summary!$B$5)</f>
        <v/>
      </c>
      <c r="H30" t="str">
        <f>IF(OR(ISBLANK(A30),NOT(ISNUMBER(G30))),"",IF(G30&lt;=Summary!$B$2,"Reach out","Not yet"))</f>
        <v/>
      </c>
    </row>
    <row r="31" spans="1:9" x14ac:dyDescent="0.25">
      <c r="F31" s="2"/>
      <c r="G31" s="2" t="str">
        <f>IF(OR(ISBLANK(A31),NOT(ISNUMBER(F31))),"",F31+Summary!$B$5)</f>
        <v/>
      </c>
      <c r="H31" t="str">
        <f>IF(OR(ISBLANK(A31),NOT(ISNUMBER(G31))),"",IF(G31&lt;=Summary!$B$2,"Reach out","Not yet"))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4" max="4" width="10" customWidth="1"/>
    <col min="5" max="5" width="7" customWidth="1"/>
    <col min="6" max="6" width="10" customWidth="1"/>
  </cols>
  <sheetData>
    <row r="1" spans="1:6" s="1" customFormat="1" x14ac:dyDescent="0.25">
      <c r="A1" s="1" t="s">
        <v>3</v>
      </c>
      <c r="B1" s="1" t="s">
        <v>4</v>
      </c>
      <c r="C1" s="1" t="s">
        <v>140</v>
      </c>
      <c r="D1" s="1" t="s">
        <v>141</v>
      </c>
      <c r="E1" s="1" t="s">
        <v>142</v>
      </c>
      <c r="F1" s="1" t="s">
        <v>143</v>
      </c>
    </row>
    <row r="2" spans="1:6" x14ac:dyDescent="0.25">
      <c r="A2" t="s">
        <v>17</v>
      </c>
      <c r="B2" s="3">
        <f>COUNTIFS(Applications!$D$2:$D$61,A2)</f>
        <v>5</v>
      </c>
      <c r="C2" s="3">
        <f>B2-COUNTIFS(Applications!$D$2:$D$61,A2,Applications!$G$2:$G$61,"Applied")-COUNTIFS(Applications!$D$2:$D$61,A2,Applications!$G$2:$G$61,"No response")-COUNTIFS(Applications!$D$2:$D$61,A2,Applications!$G$2:$G$61,"Withdrawn")</f>
        <v>4</v>
      </c>
      <c r="D2" s="3">
        <f>COUNTIFS(Applications!$D$2:$D$61,A2,Applications!$L$2:$L$61,"&gt;0")</f>
        <v>3</v>
      </c>
      <c r="E2" s="3">
        <f>COUNTIFS(Applications!$D$2:$D$61,A2,Applications!$G$2:$G$61,"Offer")</f>
        <v>1</v>
      </c>
      <c r="F2" s="5">
        <f>IF(B2=0,"",D2/B2)</f>
        <v>0.6</v>
      </c>
    </row>
    <row r="3" spans="1:6" x14ac:dyDescent="0.25">
      <c r="A3" t="s">
        <v>25</v>
      </c>
      <c r="B3" s="3">
        <f>COUNTIFS(Applications!$D$2:$D$61,A3)</f>
        <v>5</v>
      </c>
      <c r="C3" s="3">
        <f>B3-COUNTIFS(Applications!$D$2:$D$61,A3,Applications!$G$2:$G$61,"Applied")-COUNTIFS(Applications!$D$2:$D$61,A3,Applications!$G$2:$G$61,"No response")-COUNTIFS(Applications!$D$2:$D$61,A3,Applications!$G$2:$G$61,"Withdrawn")</f>
        <v>0</v>
      </c>
      <c r="D3" s="3">
        <f>COUNTIFS(Applications!$D$2:$D$61,A3,Applications!$L$2:$L$61,"&gt;0")</f>
        <v>0</v>
      </c>
      <c r="E3" s="3">
        <f>COUNTIFS(Applications!$D$2:$D$61,A3,Applications!$G$2:$G$61,"Offer")</f>
        <v>0</v>
      </c>
      <c r="F3" s="5">
        <f>IF(B3=0,"",D3/B3)</f>
        <v>0</v>
      </c>
    </row>
    <row r="4" spans="1:6" x14ac:dyDescent="0.25">
      <c r="A4" t="s">
        <v>30</v>
      </c>
      <c r="B4" s="3">
        <f>COUNTIFS(Applications!$D$2:$D$61,A4)</f>
        <v>3</v>
      </c>
      <c r="C4" s="3">
        <f>B4-COUNTIFS(Applications!$D$2:$D$61,A4,Applications!$G$2:$G$61,"Applied")-COUNTIFS(Applications!$D$2:$D$61,A4,Applications!$G$2:$G$61,"No response")-COUNTIFS(Applications!$D$2:$D$61,A4,Applications!$G$2:$G$61,"Withdrawn")</f>
        <v>1</v>
      </c>
      <c r="D4" s="3">
        <f>COUNTIFS(Applications!$D$2:$D$61,A4,Applications!$L$2:$L$61,"&gt;0")</f>
        <v>1</v>
      </c>
      <c r="E4" s="3">
        <f>COUNTIFS(Applications!$D$2:$D$61,A4,Applications!$G$2:$G$61,"Offer")</f>
        <v>0</v>
      </c>
      <c r="F4" s="5">
        <f>IF(B4=0,"",D4/B4)</f>
        <v>0.3333333333333333</v>
      </c>
    </row>
    <row r="5" spans="1:6" x14ac:dyDescent="0.25">
      <c r="A5" t="s">
        <v>44</v>
      </c>
      <c r="B5" s="3">
        <f>COUNTIFS(Applications!$D$2:$D$61,A5)</f>
        <v>2</v>
      </c>
      <c r="C5" s="3">
        <f>B5-COUNTIFS(Applications!$D$2:$D$61,A5,Applications!$G$2:$G$61,"Applied")-COUNTIFS(Applications!$D$2:$D$61,A5,Applications!$G$2:$G$61,"No response")-COUNTIFS(Applications!$D$2:$D$61,A5,Applications!$G$2:$G$61,"Withdrawn")</f>
        <v>1</v>
      </c>
      <c r="D5" s="3">
        <f>COUNTIFS(Applications!$D$2:$D$61,A5,Applications!$L$2:$L$61,"&gt;0")</f>
        <v>1</v>
      </c>
      <c r="E5" s="3">
        <f>COUNTIFS(Applications!$D$2:$D$61,A5,Applications!$G$2:$G$61,"Offer")</f>
        <v>0</v>
      </c>
      <c r="F5" s="5">
        <f>IF(B5=0,"",D5/B5)</f>
        <v>0.5</v>
      </c>
    </row>
    <row r="6" spans="1:6" x14ac:dyDescent="0.25">
      <c r="A6" t="s">
        <v>67</v>
      </c>
      <c r="B6" s="3">
        <f>COUNTIFS(Applications!$D$2:$D$61,A6)</f>
        <v>1</v>
      </c>
      <c r="C6" s="3">
        <f>B6-COUNTIFS(Applications!$D$2:$D$61,A6,Applications!$G$2:$G$61,"Applied")-COUNTIFS(Applications!$D$2:$D$61,A6,Applications!$G$2:$G$61,"No response")-COUNTIFS(Applications!$D$2:$D$61,A6,Applications!$G$2:$G$61,"Withdrawn")</f>
        <v>1</v>
      </c>
      <c r="D6" s="3">
        <f>COUNTIFS(Applications!$D$2:$D$61,A6,Applications!$L$2:$L$61,"&gt;0")</f>
        <v>1</v>
      </c>
      <c r="E6" s="3">
        <f>COUNTIFS(Applications!$D$2:$D$61,A6,Applications!$G$2:$G$61,"Offer")</f>
        <v>0</v>
      </c>
      <c r="F6" s="5">
        <f>IF(B6=0,"",D6/B6)</f>
        <v>1</v>
      </c>
    </row>
    <row r="7" spans="1:6" x14ac:dyDescent="0.25">
      <c r="A7" t="s">
        <v>144</v>
      </c>
      <c r="B7" s="3">
        <f>COUNTIFS(Applications!$D$2:$D$61,A7)</f>
        <v>0</v>
      </c>
      <c r="C7" s="3">
        <f>B7-COUNTIFS(Applications!$D$2:$D$61,A7,Applications!$G$2:$G$61,"Applied")-COUNTIFS(Applications!$D$2:$D$61,A7,Applications!$G$2:$G$61,"No response")-COUNTIFS(Applications!$D$2:$D$61,A7,Applications!$G$2:$G$61,"Withdrawn")</f>
        <v>0</v>
      </c>
      <c r="D7" s="3">
        <f>COUNTIFS(Applications!$D$2:$D$61,A7,Applications!$L$2:$L$61,"&gt;0")</f>
        <v>0</v>
      </c>
      <c r="E7" s="3">
        <f>COUNTIFS(Applications!$D$2:$D$61,A7,Applications!$G$2:$G$61,"Offer")</f>
        <v>0</v>
      </c>
      <c r="F7" s="5" t="str">
        <f>IF(B7=0,"",D7/B7)</f>
        <v/>
      </c>
    </row>
    <row r="8" spans="1:6" x14ac:dyDescent="0.25">
      <c r="A8" t="s">
        <v>145</v>
      </c>
      <c r="B8" s="3">
        <f>SUM(B2:B7)</f>
        <v>16</v>
      </c>
      <c r="C8" s="3">
        <f>SUM(C2:C7)</f>
        <v>7</v>
      </c>
      <c r="D8" s="3">
        <f>SUM(D2:D7)</f>
        <v>6</v>
      </c>
      <c r="E8" s="3">
        <f>SUM(E2:E7)</f>
        <v>1</v>
      </c>
      <c r="F8" s="5">
        <f>IF(B8=0,"",D8/B8)</f>
        <v>0.375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</cols>
  <sheetData>
    <row r="1" spans="1:2" s="1" customFormat="1" x14ac:dyDescent="0.25">
      <c r="A1" s="1" t="s">
        <v>146</v>
      </c>
      <c r="B1" s="1" t="s">
        <v>147</v>
      </c>
    </row>
    <row r="2" spans="1:2" x14ac:dyDescent="0.25">
      <c r="A2" t="s">
        <v>148</v>
      </c>
      <c r="B2" s="2">
        <f>DATE(2026,11,4)</f>
        <v>46330</v>
      </c>
    </row>
    <row r="3" spans="1:2" x14ac:dyDescent="0.25">
      <c r="A3" t="s">
        <v>149</v>
      </c>
      <c r="B3" s="3">
        <v>7</v>
      </c>
    </row>
    <row r="4" spans="1:2" x14ac:dyDescent="0.25">
      <c r="A4" t="s">
        <v>150</v>
      </c>
      <c r="B4" s="3">
        <v>30</v>
      </c>
    </row>
    <row r="5" spans="1:2" x14ac:dyDescent="0.25">
      <c r="A5" t="s">
        <v>151</v>
      </c>
      <c r="B5" s="3">
        <v>14</v>
      </c>
    </row>
    <row r="6" spans="1:2" x14ac:dyDescent="0.25">
      <c r="A6" t="s">
        <v>152</v>
      </c>
      <c r="B6" s="3">
        <v>5</v>
      </c>
    </row>
    <row r="7" spans="1:2" x14ac:dyDescent="0.25">
      <c r="A7" t="s">
        <v>153</v>
      </c>
      <c r="B7" s="3">
        <f>COUNTA(Applications!$A$2:$A$61)</f>
        <v>16</v>
      </c>
    </row>
    <row r="8" spans="1:2" x14ac:dyDescent="0.25">
      <c r="A8" t="s">
        <v>154</v>
      </c>
      <c r="B8" s="3">
        <f>COUNTIFS(Applications!$E$2:$E$61,"&gt;"&amp;(B2-7),Applications!$E$2:$E$61,"&lt;="&amp;B2)</f>
        <v>3</v>
      </c>
    </row>
    <row r="9" spans="1:2" x14ac:dyDescent="0.25">
      <c r="A9" t="s">
        <v>155</v>
      </c>
      <c r="B9" t="str">
        <f>IF(B8&gt;=B6,"Yes","Not yet: "&amp;(B6-B8)&amp;" to go")</f>
        <v>Not yet: 2 to go</v>
      </c>
    </row>
    <row r="10" spans="1:2" x14ac:dyDescent="0.25">
      <c r="A10" t="s">
        <v>156</v>
      </c>
      <c r="B10" s="3">
        <f>COUNTIF(Applications!$G$2:$G$61,"Applied")+COUNTIF(Applications!$G$2:$G$61,"Phone screen")+COUNTIF(Applications!$G$2:$G$61,"Interview")</f>
        <v>11</v>
      </c>
    </row>
    <row r="11" spans="1:2" x14ac:dyDescent="0.25">
      <c r="A11" t="s">
        <v>142</v>
      </c>
      <c r="B11" s="3">
        <f>COUNTIF(Applications!$G$2:$G$61,"Offer")</f>
        <v>1</v>
      </c>
    </row>
    <row r="12" spans="1:2" x14ac:dyDescent="0.25">
      <c r="A12" t="s">
        <v>19</v>
      </c>
      <c r="B12" s="3">
        <f>COUNTIF(Applications!$G$2:$G$61,"Rejected")</f>
        <v>2</v>
      </c>
    </row>
    <row r="13" spans="1:2" x14ac:dyDescent="0.25">
      <c r="A13" t="s">
        <v>27</v>
      </c>
      <c r="B13" s="3">
        <f>COUNTIF(Applications!$G$2:$G$61,"No response")</f>
        <v>1</v>
      </c>
    </row>
    <row r="14" spans="1:2" x14ac:dyDescent="0.25">
      <c r="A14" t="s">
        <v>157</v>
      </c>
      <c r="B14" s="5">
        <f>IF(B7=0,0,'By Source'!C8/B7)</f>
        <v>0.4375</v>
      </c>
    </row>
    <row r="15" spans="1:2" x14ac:dyDescent="0.25">
      <c r="A15" t="s">
        <v>143</v>
      </c>
      <c r="B15" s="5">
        <f>IF(B7=0,0,'By Source'!D8/B7)</f>
        <v>0.375</v>
      </c>
    </row>
    <row r="16" spans="1:2" x14ac:dyDescent="0.25">
      <c r="A16" t="s">
        <v>158</v>
      </c>
      <c r="B16" s="3">
        <f>COUNTIF(Applications!$J$2:$J$61,"Follow up now")</f>
        <v>5</v>
      </c>
    </row>
    <row r="17" spans="1:2" x14ac:dyDescent="0.25">
      <c r="A17" t="s">
        <v>159</v>
      </c>
      <c r="B17" s="3">
        <f>COUNTIF(Applications!$J$2:$J$61,"Gone quiet")</f>
        <v>1</v>
      </c>
    </row>
    <row r="18" spans="1:2" x14ac:dyDescent="0.25">
      <c r="A18" t="s">
        <v>160</v>
      </c>
      <c r="B18" s="3">
        <f>COUNTIFS(Interviews!$A$2:$A$31,"&gt;="&amp;B2)</f>
        <v>2</v>
      </c>
    </row>
    <row r="19" spans="1:2" x14ac:dyDescent="0.25">
      <c r="A19" t="s">
        <v>161</v>
      </c>
      <c r="B19" s="3">
        <f>COUNTIF(Interviews!$I$2:$I$31,"Send thank-you")</f>
        <v>1</v>
      </c>
    </row>
    <row r="20" spans="1:2" x14ac:dyDescent="0.25">
      <c r="A20" t="s">
        <v>162</v>
      </c>
      <c r="B20" s="3">
        <f>COUNTIF(Contacts!$H$2:$H$31,"Reach out")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Applications</vt:lpstr>
      <vt:lpstr>Interviews</vt:lpstr>
      <vt:lpstr>Contacts</vt:lpstr>
      <vt:lpstr>By Source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Job Search Tracker</dc:title>
  <dc:subject/>
  <dc:description/>
  <cp:keywords/>
  <cp:category/>
  <cp:lastModifiedBy>Unknown</cp:lastModifiedBy>
  <dcterms:created xsi:type="dcterms:W3CDTF">2026-10-18T23:17:34Z</dcterms:created>
  <dcterms:modified xsi:type="dcterms:W3CDTF">2026-10-18T23:17:34Z</dcterms:modified>
</cp:coreProperties>
</file>