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tor" state="visible" r:id="rId4"/>
    <sheet sheetId="2" name="Schedule" state="visible" r:id="rId5"/>
    <sheet sheetId="3" name="Summary" state="visible" r:id="rId6"/>
    <sheet sheetId="4" name="By Year" state="visible" r:id="rId7"/>
  </sheets>
  <calcPr calcId="171027"/>
</workbook>
</file>

<file path=xl/sharedStrings.xml><?xml version="1.0" encoding="utf-8"?>
<sst xmlns="http://schemas.openxmlformats.org/spreadsheetml/2006/main" count="76" uniqueCount="62">
  <si>
    <t>Calculator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</si>
  <si>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</si>
  <si>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Monthly payment, full amortization schedule and extra payments.</t>
  </si>
  <si>
    <t>Free template</t>
  </si>
  <si>
    <t>Item</t>
  </si>
  <si>
    <t>Your numbers</t>
  </si>
  <si>
    <t>Notes</t>
  </si>
  <si>
    <t>Home price ($)</t>
  </si>
  <si>
    <t>The purchase price, or the home's value if you're refinancing</t>
  </si>
  <si>
    <t>Down payment ($)</t>
  </si>
  <si>
    <t>Cash you put down. 20% here, so no mortgage insurance</t>
  </si>
  <si>
    <t>Loan amount</t>
  </si>
  <si>
    <t>Price minus down payment</t>
  </si>
  <si>
    <t>Interest rate (% a year)</t>
  </si>
  <si>
    <t>Type 6.5 for 6.5%. Use the rate, not the APR</t>
  </si>
  <si>
    <t>Loan term (years)</t>
  </si>
  <si>
    <t>Usually 30, 20, 15 or 10</t>
  </si>
  <si>
    <t>First payment date</t>
  </si>
  <si>
    <t>Usually the 1st of the second month after closing</t>
  </si>
  <si>
    <t>Extra principal each month ($)</t>
  </si>
  <si>
    <t>Optional. Type 0 for none</t>
  </si>
  <si>
    <t>Down payment share</t>
  </si>
  <si>
    <t>Under 20% usually means mortgage insurance (PMI) on top</t>
  </si>
  <si>
    <t>Number of payments</t>
  </si>
  <si>
    <t>Term in years times 12</t>
  </si>
  <si>
    <t>Monthly payment (principal and interest)</t>
  </si>
  <si>
    <t>Same as PMT(rate/12, payments, -loan). Taxes and insurance come on top</t>
  </si>
  <si>
    <t>You pay each month with the extra</t>
  </si>
  <si>
    <t>Monthly payment plus your extra principal</t>
  </si>
  <si>
    <t>First month: interest</t>
  </si>
  <si>
    <t>Most of the first payments go to interest</t>
  </si>
  <si>
    <t>First month: principal</t>
  </si>
  <si>
    <t>The part of the payment that pays the loan down</t>
  </si>
  <si>
    <t>Schedule</t>
  </si>
  <si>
    <t>Worked out from your other tabs. Shaded cells are formulas: nothing to type here.</t>
  </si>
  <si>
    <t>Payment</t>
  </si>
  <si>
    <t>Date</t>
  </si>
  <si>
    <t>Starting balance</t>
  </si>
  <si>
    <t>Extra principal</t>
  </si>
  <si>
    <t>Interest</t>
  </si>
  <si>
    <t>Principal</t>
  </si>
  <si>
    <t>Ending balance</t>
  </si>
  <si>
    <t>Interest so far</t>
  </si>
  <si>
    <t>Loan year</t>
  </si>
  <si>
    <t>No-extra balance</t>
  </si>
  <si>
    <t>No-extra interest</t>
  </si>
  <si>
    <t>Summary</t>
  </si>
  <si>
    <t>With your extra</t>
  </si>
  <si>
    <t>Without extra</t>
  </si>
  <si>
    <t>Difference</t>
  </si>
  <si>
    <t>Paid each month</t>
  </si>
  <si>
    <t>Paid off</t>
  </si>
  <si>
    <t>Total interest</t>
  </si>
  <si>
    <t>Total paid (loan + interest)</t>
  </si>
  <si>
    <t>Interest as a share of the loan</t>
  </si>
  <si>
    <t>Extra principal paid in total</t>
  </si>
  <si>
    <t>By Year</t>
  </si>
  <si>
    <t>First payment</t>
  </si>
  <si>
    <t>Total paid</t>
  </si>
  <si>
    <t>Of which extra</t>
  </si>
  <si>
    <t>Balance at year end</t>
  </si>
  <si>
    <t>Paid off so 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</si>
</sst>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##"/>
    <numFmt numFmtId="165" formatCode="&quot;$&quot;#,##0.00"/>
    <numFmt numFmtId="166" formatCode="mmm d, yyyy"/>
    <numFmt numFmtId="167" formatCode="0.0%"/>
    <numFmt numFmtId="168" formatCode="mmmm yyyy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  <xf numFmtId="166" fontId="5" fillId="5" borderId="2" xfId="0" applyNumberFormat="1" applyFont="1" applyFill="1" applyBorder="1" applyAlignment="1">
      <alignment horizontal="right" vertical="center"/>
    </xf>
    <xf numFmtId="167" fontId="5" fillId="5" borderId="2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164" fontId="4" fillId="6" borderId="2" xfId="0" applyNumberFormat="1" applyFont="1" applyFill="1" applyBorder="1" applyAlignment="1">
      <alignment horizontal="left" vertical="center" indent="1"/>
    </xf>
    <xf numFmtId="0" fontId="4" fillId="6" borderId="2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168" fontId="5" fillId="5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F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38" customWidth="1"/>
    <col min="3" max="3" width="15" customWidth="1"/>
    <col min="4" max="4" width="52" customWidth="1"/>
    <col min="5" max="6" width="12" customWidth="1"/>
  </cols>
  <sheetData>
    <row r="1" ht="34" customHeight="1" spans="2:6" x14ac:dyDescent="0.25">
      <c r="B1" s="1" t="s">
        <v>0</v>
      </c>
      <c r="D1" s="2" t="s">
        <v>1</v>
      </c>
      <c r="E1" s="2"/>
      <c r="F1" s="2"/>
    </row>
    <row r="2" ht="28" customHeight="1" spans="2:6" x14ac:dyDescent="0.25">
      <c r="B2" s="3" t="s">
        <v>2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4" x14ac:dyDescent="0.25">
      <c r="B5" s="6" t="s">
        <v>4</v>
      </c>
      <c r="C5" s="7" t="s">
        <v>5</v>
      </c>
      <c r="D5" s="6" t="s">
        <v>6</v>
      </c>
    </row>
    <row r="6" ht="17" customHeight="1" spans="2:4" x14ac:dyDescent="0.25">
      <c r="B6" s="8" t="s">
        <v>7</v>
      </c>
      <c r="C6" s="9">
        <v>425000</v>
      </c>
      <c r="D6" s="8" t="s">
        <v>8</v>
      </c>
    </row>
    <row r="7" ht="17" customHeight="1" spans="2:4" x14ac:dyDescent="0.25">
      <c r="B7" s="8" t="s">
        <v>9</v>
      </c>
      <c r="C7" s="9">
        <v>85000</v>
      </c>
      <c r="D7" s="8" t="s">
        <v>10</v>
      </c>
    </row>
    <row r="8" ht="17" customHeight="1" spans="2:4" x14ac:dyDescent="0.25">
      <c r="B8" s="8" t="s">
        <v>11</v>
      </c>
      <c r="C8" s="10">
        <f>MAX(0,C6-C7)</f>
        <v>340000</v>
      </c>
      <c r="D8" s="8" t="s">
        <v>12</v>
      </c>
    </row>
    <row r="9" ht="17" customHeight="1" spans="2:4" x14ac:dyDescent="0.25">
      <c r="B9" s="8" t="s">
        <v>13</v>
      </c>
      <c r="C9" s="9">
        <v>6.5</v>
      </c>
      <c r="D9" s="8" t="s">
        <v>14</v>
      </c>
    </row>
    <row r="10" ht="17" customHeight="1" spans="2:4" x14ac:dyDescent="0.25">
      <c r="B10" s="8" t="s">
        <v>15</v>
      </c>
      <c r="C10" s="9">
        <v>30</v>
      </c>
      <c r="D10" s="8" t="s">
        <v>16</v>
      </c>
    </row>
    <row r="11" ht="17" customHeight="1" spans="2:4" x14ac:dyDescent="0.25">
      <c r="B11" s="8" t="s">
        <v>17</v>
      </c>
      <c r="C11" s="11">
        <f>DATE(2026,12,1)</f>
        <v>46357</v>
      </c>
      <c r="D11" s="8" t="s">
        <v>18</v>
      </c>
    </row>
    <row r="12" ht="17" customHeight="1" spans="2:4" x14ac:dyDescent="0.25">
      <c r="B12" s="8" t="s">
        <v>19</v>
      </c>
      <c r="C12" s="9">
        <v>200</v>
      </c>
      <c r="D12" s="8" t="s">
        <v>20</v>
      </c>
    </row>
    <row r="13" ht="17" customHeight="1" spans="2:4" x14ac:dyDescent="0.25">
      <c r="B13" s="8"/>
      <c r="C13" s="9"/>
      <c r="D13" s="8"/>
    </row>
    <row r="14" ht="17" customHeight="1" spans="2:4" x14ac:dyDescent="0.25">
      <c r="B14" s="8" t="s">
        <v>21</v>
      </c>
      <c r="C14" s="12">
        <f>IF(C6&lt;=0,0,C7/C6)</f>
        <v>0.2</v>
      </c>
      <c r="D14" s="8" t="s">
        <v>22</v>
      </c>
    </row>
    <row r="15" ht="17" customHeight="1" spans="2:4" x14ac:dyDescent="0.25">
      <c r="B15" s="8" t="s">
        <v>23</v>
      </c>
      <c r="C15" s="13">
        <f>C10*12</f>
        <v>360</v>
      </c>
      <c r="D15" s="8" t="s">
        <v>24</v>
      </c>
    </row>
    <row r="16" ht="17" customHeight="1" spans="2:4" x14ac:dyDescent="0.25">
      <c r="B16" s="8" t="s">
        <v>25</v>
      </c>
      <c r="C16" s="10">
        <f>IF(OR(C8&lt;=0,C15&lt;=0),0,IF(C9=0,ROUND(C8/C15,2),ROUND(C8*(C9/1200)/(1-(1+C9/1200)^(-C15)),2)))</f>
        <v>2149.03</v>
      </c>
      <c r="D16" s="8" t="s">
        <v>26</v>
      </c>
    </row>
    <row r="17" ht="17" customHeight="1" spans="2:4" x14ac:dyDescent="0.25">
      <c r="B17" s="8" t="s">
        <v>27</v>
      </c>
      <c r="C17" s="10">
        <f>C16+C12</f>
        <v>2349.03</v>
      </c>
      <c r="D17" s="8" t="s">
        <v>28</v>
      </c>
    </row>
    <row r="18" ht="17" customHeight="1" spans="2:4" x14ac:dyDescent="0.25">
      <c r="B18" s="8" t="s">
        <v>29</v>
      </c>
      <c r="C18" s="10">
        <f>ROUND(C8*C9/1200,2)</f>
        <v>1841.67</v>
      </c>
      <c r="D18" s="8" t="s">
        <v>30</v>
      </c>
    </row>
    <row r="19" ht="17" customHeight="1" spans="2:4" x14ac:dyDescent="0.25">
      <c r="B19" s="8" t="s">
        <v>31</v>
      </c>
      <c r="C19" s="10">
        <f>MAX(0,C16-C18)</f>
        <v>307.3600000000001</v>
      </c>
      <c r="D19" s="8" t="s">
        <v>32</v>
      </c>
    </row>
    <row r="20" ht="17" customHeight="1" spans="2:4" x14ac:dyDescent="0.25">
      <c r="B20" s="8"/>
      <c r="C20" s="9"/>
      <c r="D20" s="8"/>
    </row>
    <row r="21" ht="17" customHeight="1" spans="2:4" x14ac:dyDescent="0.25">
      <c r="B21" s="8"/>
      <c r="C21" s="9"/>
      <c r="D21" s="8"/>
    </row>
    <row r="22" ht="17" customHeight="1" spans="2:4" x14ac:dyDescent="0.25">
      <c r="B22" s="8"/>
      <c r="C22" s="9"/>
      <c r="D22" s="8"/>
    </row>
    <row r="23" ht="17" customHeight="1" spans="2:4" x14ac:dyDescent="0.25">
      <c r="B23" s="8"/>
      <c r="C23" s="9"/>
      <c r="D23" s="8"/>
    </row>
    <row r="24" ht="17" customHeight="1" spans="2:4" x14ac:dyDescent="0.25">
      <c r="B24" s="8"/>
      <c r="C24" s="9"/>
      <c r="D24" s="8"/>
    </row>
    <row r="25" ht="17" customHeight="1" spans="2:4" x14ac:dyDescent="0.25">
      <c r="B25" s="8"/>
      <c r="C25" s="9"/>
      <c r="D25" s="8"/>
    </row>
    <row r="26" ht="17" customHeight="1" spans="2:4" x14ac:dyDescent="0.25">
      <c r="B26" s="8"/>
      <c r="C26" s="9"/>
      <c r="D26" s="8"/>
    </row>
    <row r="27" ht="17" customHeight="1" spans="2:4" x14ac:dyDescent="0.25">
      <c r="B27" s="8"/>
      <c r="C27" s="9"/>
      <c r="D27" s="8"/>
    </row>
    <row r="28" ht="17" customHeight="1" spans="2:4" x14ac:dyDescent="0.25">
      <c r="B28" s="8"/>
      <c r="C28" s="9"/>
      <c r="D28" s="8"/>
    </row>
    <row r="29" ht="17" customHeight="1" spans="2:4" x14ac:dyDescent="0.25">
      <c r="B29" s="8"/>
      <c r="C29" s="9"/>
      <c r="D29" s="8"/>
    </row>
    <row r="30" ht="17" customHeight="1" spans="2:4" x14ac:dyDescent="0.25">
      <c r="B30" s="8"/>
      <c r="C30" s="9"/>
      <c r="D30" s="8"/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M365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3" max="3" width="13" customWidth="1"/>
    <col min="4" max="4" width="15" customWidth="1"/>
    <col min="5" max="5" width="12" customWidth="1"/>
    <col min="6" max="6" width="13" customWidth="1"/>
    <col min="7" max="8" width="12" customWidth="1"/>
    <col min="9" max="9" width="15" customWidth="1"/>
    <col min="10" max="10" width="14" customWidth="1"/>
    <col min="12" max="13" width="12" hidden="1" customWidth="1"/>
  </cols>
  <sheetData>
    <row r="1" ht="34" customHeight="1" spans="2:13" x14ac:dyDescent="0.25">
      <c r="B1" s="1" t="s">
        <v>33</v>
      </c>
      <c r="K1" s="2" t="s">
        <v>1</v>
      </c>
      <c r="L1" s="2"/>
      <c r="M1" s="2"/>
    </row>
    <row r="2" ht="28" customHeight="1" spans="2:13" x14ac:dyDescent="0.25">
      <c r="B2" s="3" t="s">
        <v>34</v>
      </c>
      <c r="C2" s="3"/>
      <c r="D2" s="3"/>
      <c r="E2" s="3"/>
      <c r="F2" s="3"/>
      <c r="G2" s="3"/>
      <c r="H2" s="3"/>
      <c r="I2" s="3"/>
      <c r="J2" s="3"/>
      <c r="K2" s="4" t="s">
        <v>3</v>
      </c>
      <c r="L2" s="4"/>
      <c r="M2" s="4"/>
    </row>
    <row r="3" ht="4" customHeight="1" spans="2:13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0" customHeight="1" x14ac:dyDescent="0.25"/>
    <row r="5" ht="30" customHeight="1" spans="2:13" x14ac:dyDescent="0.25">
      <c r="B5" s="6" t="s">
        <v>35</v>
      </c>
      <c r="C5" s="7" t="s">
        <v>36</v>
      </c>
      <c r="D5" s="14" t="s">
        <v>37</v>
      </c>
      <c r="E5" s="7" t="s">
        <v>35</v>
      </c>
      <c r="F5" s="14" t="s">
        <v>38</v>
      </c>
      <c r="G5" s="7" t="s">
        <v>39</v>
      </c>
      <c r="H5" s="7" t="s">
        <v>40</v>
      </c>
      <c r="I5" s="14" t="s">
        <v>41</v>
      </c>
      <c r="J5" s="14" t="s">
        <v>42</v>
      </c>
      <c r="K5" s="14" t="s">
        <v>43</v>
      </c>
      <c r="L5" s="14" t="s">
        <v>44</v>
      </c>
      <c r="M5" s="14" t="s">
        <v>45</v>
      </c>
    </row>
    <row r="6" ht="17" customHeight="1" spans="2:13" x14ac:dyDescent="0.25">
      <c r="B6" s="15">
        <v>1</v>
      </c>
      <c r="C6" s="11">
        <f>DATE(YEAR(Calculator!$C$11),MONTH(Calculator!$C$11)+B6-1,DAY(Calculator!$C$11))</f>
        <v>46357</v>
      </c>
      <c r="D6" s="10">
        <f>Calculator!$C$8</f>
        <v>340000</v>
      </c>
      <c r="E6" s="10">
        <f>IF(D6&lt;=0,0,IF(B6&gt;=Calculator!$C$15,D6+G6,MIN(Calculator!$C$16,D6+G6)))</f>
        <v>2149.03</v>
      </c>
      <c r="F6" s="10">
        <f>IF(D6&lt;=0,0,MIN(Calculator!$C$12,D6+G6-E6))</f>
        <v>200</v>
      </c>
      <c r="G6" s="10">
        <f>ROUND(D6*Calculator!$C$9/1200,2)</f>
        <v>1841.67</v>
      </c>
      <c r="H6" s="10">
        <f>E6+F6-G6</f>
        <v>507.3600000000001</v>
      </c>
      <c r="I6" s="10">
        <f>MAX(0,ROUND(D6-H6,2))</f>
        <v>339492.64</v>
      </c>
      <c r="J6" s="10">
        <f>G6</f>
        <v>1841.67</v>
      </c>
      <c r="K6" s="13">
        <f>INT((B6-1)/12)+1</f>
        <v>1</v>
      </c>
      <c r="L6" s="10">
        <f>IF(Calculator!$C$8&lt;=0,0,MAX(0,ROUND(Calculator!$C$8-(IF(B6&gt;=Calculator!$C$15,Calculator!$C$8+M6,MIN(Calculator!$C$16,Calculator!$C$8+M6))-M6),2)))</f>
        <v>339692.64</v>
      </c>
      <c r="M6" s="10">
        <f>ROUND(Calculator!$C$8*Calculator!$C$9/1200,2)</f>
        <v>1841.67</v>
      </c>
    </row>
    <row r="7" ht="17" customHeight="1" spans="2:13" x14ac:dyDescent="0.25">
      <c r="B7" s="15">
        <v>2</v>
      </c>
      <c r="C7" s="11">
        <f>DATE(YEAR(Calculator!$C$11),MONTH(Calculator!$C$11)+B7-1,DAY(Calculator!$C$11))</f>
        <v>46388</v>
      </c>
      <c r="D7" s="10">
        <f>I6</f>
        <v>339492.64</v>
      </c>
      <c r="E7" s="10">
        <f>IF(D7&lt;=0,0,IF(B7&gt;=Calculator!$C$15,D7+G7,MIN(Calculator!$C$16,D7+G7)))</f>
        <v>2149.03</v>
      </c>
      <c r="F7" s="10">
        <f>IF(D7&lt;=0,0,MIN(Calculator!$C$12,D7+G7-E7))</f>
        <v>200</v>
      </c>
      <c r="G7" s="10">
        <f>ROUND(D7*Calculator!$C$9/1200,2)</f>
        <v>1838.92</v>
      </c>
      <c r="H7" s="10">
        <f>E7+F7-G7</f>
        <v>510.1100000000001</v>
      </c>
      <c r="I7" s="10">
        <f>MAX(0,ROUND(D7-H7,2))</f>
        <v>338982.53</v>
      </c>
      <c r="J7" s="10">
        <f>J6+G7</f>
        <v>3680.59</v>
      </c>
      <c r="K7" s="13">
        <f>INT((B7-1)/12)+1</f>
        <v>1</v>
      </c>
      <c r="L7" s="10">
        <f>IF(L6&lt;=0,0,MAX(0,ROUND(L6-(IF(B7&gt;=Calculator!$C$15,L6+M7,MIN(Calculator!$C$16,L6+M7))-M7),2)))</f>
        <v>339383.61</v>
      </c>
      <c r="M7" s="10">
        <f>ROUND(L6*Calculator!$C$9/1200,2)</f>
        <v>1840</v>
      </c>
    </row>
    <row r="8" ht="17" customHeight="1" spans="2:13" x14ac:dyDescent="0.25">
      <c r="B8" s="15">
        <v>3</v>
      </c>
      <c r="C8" s="11">
        <f>DATE(YEAR(Calculator!$C$11),MONTH(Calculator!$C$11)+B8-1,DAY(Calculator!$C$11))</f>
        <v>46419</v>
      </c>
      <c r="D8" s="10">
        <f>I7</f>
        <v>338982.53</v>
      </c>
      <c r="E8" s="10">
        <f>IF(D8&lt;=0,0,IF(B8&gt;=Calculator!$C$15,D8+G8,MIN(Calculator!$C$16,D8+G8)))</f>
        <v>2149.03</v>
      </c>
      <c r="F8" s="10">
        <f>IF(D8&lt;=0,0,MIN(Calculator!$C$12,D8+G8-E8))</f>
        <v>200</v>
      </c>
      <c r="G8" s="10">
        <f>ROUND(D8*Calculator!$C$9/1200,2)</f>
        <v>1836.16</v>
      </c>
      <c r="H8" s="10">
        <f>E8+F8-G8</f>
        <v>512.8700000000001</v>
      </c>
      <c r="I8" s="10">
        <f>MAX(0,ROUND(D8-H8,2))</f>
        <v>338469.66</v>
      </c>
      <c r="J8" s="10">
        <f>J7+G8</f>
        <v>5516.75</v>
      </c>
      <c r="K8" s="13">
        <f>INT((B8-1)/12)+1</f>
        <v>1</v>
      </c>
      <c r="L8" s="10">
        <f>IF(L7&lt;=0,0,MAX(0,ROUND(L7-(IF(B8&gt;=Calculator!$C$15,L7+M8,MIN(Calculator!$C$16,L7+M8))-M8),2)))</f>
        <v>339072.91</v>
      </c>
      <c r="M8" s="10">
        <f>ROUND(L7*Calculator!$C$9/1200,2)</f>
        <v>1838.33</v>
      </c>
    </row>
    <row r="9" ht="17" customHeight="1" spans="2:13" x14ac:dyDescent="0.25">
      <c r="B9" s="15">
        <v>4</v>
      </c>
      <c r="C9" s="11">
        <f>DATE(YEAR(Calculator!$C$11),MONTH(Calculator!$C$11)+B9-1,DAY(Calculator!$C$11))</f>
        <v>46447</v>
      </c>
      <c r="D9" s="10">
        <f>I8</f>
        <v>338469.66</v>
      </c>
      <c r="E9" s="10">
        <f>IF(D9&lt;=0,0,IF(B9&gt;=Calculator!$C$15,D9+G9,MIN(Calculator!$C$16,D9+G9)))</f>
        <v>2149.03</v>
      </c>
      <c r="F9" s="10">
        <f>IF(D9&lt;=0,0,MIN(Calculator!$C$12,D9+G9-E9))</f>
        <v>200</v>
      </c>
      <c r="G9" s="10">
        <f>ROUND(D9*Calculator!$C$9/1200,2)</f>
        <v>1833.38</v>
      </c>
      <c r="H9" s="10">
        <f>E9+F9-G9</f>
        <v>515.6500000000001</v>
      </c>
      <c r="I9" s="10">
        <f>MAX(0,ROUND(D9-H9,2))</f>
        <v>337954.01</v>
      </c>
      <c r="J9" s="10">
        <f>J8+G9</f>
        <v>7350.13</v>
      </c>
      <c r="K9" s="13">
        <f>INT((B9-1)/12)+1</f>
        <v>1</v>
      </c>
      <c r="L9" s="10">
        <f>IF(L8&lt;=0,0,MAX(0,ROUND(L8-(IF(B9&gt;=Calculator!$C$15,L8+M9,MIN(Calculator!$C$16,L8+M9))-M9),2)))</f>
        <v>338760.52</v>
      </c>
      <c r="M9" s="10">
        <f>ROUND(L8*Calculator!$C$9/1200,2)</f>
        <v>1836.64</v>
      </c>
    </row>
    <row r="10" ht="17" customHeight="1" spans="2:13" x14ac:dyDescent="0.25">
      <c r="B10" s="15">
        <v>5</v>
      </c>
      <c r="C10" s="11">
        <f>DATE(YEAR(Calculator!$C$11),MONTH(Calculator!$C$11)+B10-1,DAY(Calculator!$C$11))</f>
        <v>46478</v>
      </c>
      <c r="D10" s="10">
        <f>I9</f>
        <v>337954.01</v>
      </c>
      <c r="E10" s="10">
        <f>IF(D10&lt;=0,0,IF(B10&gt;=Calculator!$C$15,D10+G10,MIN(Calculator!$C$16,D10+G10)))</f>
        <v>2149.03</v>
      </c>
      <c r="F10" s="10">
        <f>IF(D10&lt;=0,0,MIN(Calculator!$C$12,D10+G10-E10))</f>
        <v>200</v>
      </c>
      <c r="G10" s="10">
        <f>ROUND(D10*Calculator!$C$9/1200,2)</f>
        <v>1830.58</v>
      </c>
      <c r="H10" s="10">
        <f>E10+F10-G10</f>
        <v>518.4500000000003</v>
      </c>
      <c r="I10" s="10">
        <f>MAX(0,ROUND(D10-H10,2))</f>
        <v>337435.56</v>
      </c>
      <c r="J10" s="10">
        <f>J9+G10</f>
        <v>9180.71</v>
      </c>
      <c r="K10" s="13">
        <f>INT((B10-1)/12)+1</f>
        <v>1</v>
      </c>
      <c r="L10" s="10">
        <f>IF(L9&lt;=0,0,MAX(0,ROUND(L9-(IF(B10&gt;=Calculator!$C$15,L9+M10,MIN(Calculator!$C$16,L9+M10))-M10),2)))</f>
        <v>338446.44</v>
      </c>
      <c r="M10" s="10">
        <f>ROUND(L9*Calculator!$C$9/1200,2)</f>
        <v>1834.95</v>
      </c>
    </row>
    <row r="11" ht="17" customHeight="1" spans="2:13" x14ac:dyDescent="0.25">
      <c r="B11" s="15">
        <v>6</v>
      </c>
      <c r="C11" s="11">
        <f>DATE(YEAR(Calculator!$C$11),MONTH(Calculator!$C$11)+B11-1,DAY(Calculator!$C$11))</f>
        <v>46508</v>
      </c>
      <c r="D11" s="10">
        <f>I10</f>
        <v>337435.56</v>
      </c>
      <c r="E11" s="10">
        <f>IF(D11&lt;=0,0,IF(B11&gt;=Calculator!$C$15,D11+G11,MIN(Calculator!$C$16,D11+G11)))</f>
        <v>2149.03</v>
      </c>
      <c r="F11" s="10">
        <f>IF(D11&lt;=0,0,MIN(Calculator!$C$12,D11+G11-E11))</f>
        <v>200</v>
      </c>
      <c r="G11" s="10">
        <f>ROUND(D11*Calculator!$C$9/1200,2)</f>
        <v>1827.78</v>
      </c>
      <c r="H11" s="10">
        <f>E11+F11-G11</f>
        <v>521.2500000000002</v>
      </c>
      <c r="I11" s="10">
        <f>MAX(0,ROUND(D11-H11,2))</f>
        <v>336914.31</v>
      </c>
      <c r="J11" s="10">
        <f>J10+G11</f>
        <v>11008.49</v>
      </c>
      <c r="K11" s="13">
        <f>INT((B11-1)/12)+1</f>
        <v>1</v>
      </c>
      <c r="L11" s="10">
        <f>IF(L10&lt;=0,0,MAX(0,ROUND(L10-(IF(B11&gt;=Calculator!$C$15,L10+M11,MIN(Calculator!$C$16,L10+M11))-M11),2)))</f>
        <v>338130.66</v>
      </c>
      <c r="M11" s="10">
        <f>ROUND(L10*Calculator!$C$9/1200,2)</f>
        <v>1833.25</v>
      </c>
    </row>
    <row r="12" ht="17" customHeight="1" spans="2:13" x14ac:dyDescent="0.25">
      <c r="B12" s="15">
        <v>7</v>
      </c>
      <c r="C12" s="11">
        <f>DATE(YEAR(Calculator!$C$11),MONTH(Calculator!$C$11)+B12-1,DAY(Calculator!$C$11))</f>
        <v>46539</v>
      </c>
      <c r="D12" s="10">
        <f>I11</f>
        <v>336914.31</v>
      </c>
      <c r="E12" s="10">
        <f>IF(D12&lt;=0,0,IF(B12&gt;=Calculator!$C$15,D12+G12,MIN(Calculator!$C$16,D12+G12)))</f>
        <v>2149.03</v>
      </c>
      <c r="F12" s="10">
        <f>IF(D12&lt;=0,0,MIN(Calculator!$C$12,D12+G12-E12))</f>
        <v>200</v>
      </c>
      <c r="G12" s="10">
        <f>ROUND(D12*Calculator!$C$9/1200,2)</f>
        <v>1824.95</v>
      </c>
      <c r="H12" s="10">
        <f>E12+F12-G12</f>
        <v>524.0800000000002</v>
      </c>
      <c r="I12" s="10">
        <f>MAX(0,ROUND(D12-H12,2))</f>
        <v>336390.23</v>
      </c>
      <c r="J12" s="10">
        <f>J11+G12</f>
        <v>12833.44</v>
      </c>
      <c r="K12" s="13">
        <f>INT((B12-1)/12)+1</f>
        <v>1</v>
      </c>
      <c r="L12" s="10">
        <f>IF(L11&lt;=0,0,MAX(0,ROUND(L11-(IF(B12&gt;=Calculator!$C$15,L11+M12,MIN(Calculator!$C$16,L11+M12))-M12),2)))</f>
        <v>337813.17</v>
      </c>
      <c r="M12" s="10">
        <f>ROUND(L11*Calculator!$C$9/1200,2)</f>
        <v>1831.54</v>
      </c>
    </row>
    <row r="13" ht="17" customHeight="1" spans="2:13" x14ac:dyDescent="0.25">
      <c r="B13" s="15">
        <v>8</v>
      </c>
      <c r="C13" s="11">
        <f>DATE(YEAR(Calculator!$C$11),MONTH(Calculator!$C$11)+B13-1,DAY(Calculator!$C$11))</f>
        <v>46569</v>
      </c>
      <c r="D13" s="10">
        <f>I12</f>
        <v>336390.23</v>
      </c>
      <c r="E13" s="10">
        <f>IF(D13&lt;=0,0,IF(B13&gt;=Calculator!$C$15,D13+G13,MIN(Calculator!$C$16,D13+G13)))</f>
        <v>2149.03</v>
      </c>
      <c r="F13" s="10">
        <f>IF(D13&lt;=0,0,MIN(Calculator!$C$12,D13+G13-E13))</f>
        <v>200</v>
      </c>
      <c r="G13" s="10">
        <f>ROUND(D13*Calculator!$C$9/1200,2)</f>
        <v>1822.11</v>
      </c>
      <c r="H13" s="10">
        <f>E13+F13-G13</f>
        <v>526.9200000000003</v>
      </c>
      <c r="I13" s="10">
        <f>MAX(0,ROUND(D13-H13,2))</f>
        <v>335863.31</v>
      </c>
      <c r="J13" s="10">
        <f>J12+G13</f>
        <v>14655.550000000001</v>
      </c>
      <c r="K13" s="13">
        <f>INT((B13-1)/12)+1</f>
        <v>1</v>
      </c>
      <c r="L13" s="10">
        <f>IF(L12&lt;=0,0,MAX(0,ROUND(L12-(IF(B13&gt;=Calculator!$C$15,L12+M13,MIN(Calculator!$C$16,L12+M13))-M13),2)))</f>
        <v>337493.96</v>
      </c>
      <c r="M13" s="10">
        <f>ROUND(L12*Calculator!$C$9/1200,2)</f>
        <v>1829.82</v>
      </c>
    </row>
    <row r="14" ht="17" customHeight="1" spans="2:13" x14ac:dyDescent="0.25">
      <c r="B14" s="15">
        <v>9</v>
      </c>
      <c r="C14" s="11">
        <f>DATE(YEAR(Calculator!$C$11),MONTH(Calculator!$C$11)+B14-1,DAY(Calculator!$C$11))</f>
        <v>46600</v>
      </c>
      <c r="D14" s="10">
        <f>I13</f>
        <v>335863.31</v>
      </c>
      <c r="E14" s="10">
        <f>IF(D14&lt;=0,0,IF(B14&gt;=Calculator!$C$15,D14+G14,MIN(Calculator!$C$16,D14+G14)))</f>
        <v>2149.03</v>
      </c>
      <c r="F14" s="10">
        <f>IF(D14&lt;=0,0,MIN(Calculator!$C$12,D14+G14-E14))</f>
        <v>200</v>
      </c>
      <c r="G14" s="10">
        <f>ROUND(D14*Calculator!$C$9/1200,2)</f>
        <v>1819.26</v>
      </c>
      <c r="H14" s="10">
        <f>E14+F14-G14</f>
        <v>529.7700000000002</v>
      </c>
      <c r="I14" s="10">
        <f>MAX(0,ROUND(D14-H14,2))</f>
        <v>335333.54</v>
      </c>
      <c r="J14" s="10">
        <f>J13+G14</f>
        <v>16474.81</v>
      </c>
      <c r="K14" s="13">
        <f>INT((B14-1)/12)+1</f>
        <v>1</v>
      </c>
      <c r="L14" s="10">
        <f>IF(L13&lt;=0,0,MAX(0,ROUND(L13-(IF(B14&gt;=Calculator!$C$15,L13+M14,MIN(Calculator!$C$16,L13+M14))-M14),2)))</f>
        <v>337173.02</v>
      </c>
      <c r="M14" s="10">
        <f>ROUND(L13*Calculator!$C$9/1200,2)</f>
        <v>1828.09</v>
      </c>
    </row>
    <row r="15" ht="17" customHeight="1" spans="2:13" x14ac:dyDescent="0.25">
      <c r="B15" s="15">
        <v>10</v>
      </c>
      <c r="C15" s="11">
        <f>DATE(YEAR(Calculator!$C$11),MONTH(Calculator!$C$11)+B15-1,DAY(Calculator!$C$11))</f>
        <v>46631</v>
      </c>
      <c r="D15" s="10">
        <f>I14</f>
        <v>335333.54</v>
      </c>
      <c r="E15" s="10">
        <f>IF(D15&lt;=0,0,IF(B15&gt;=Calculator!$C$15,D15+G15,MIN(Calculator!$C$16,D15+G15)))</f>
        <v>2149.03</v>
      </c>
      <c r="F15" s="10">
        <f>IF(D15&lt;=0,0,MIN(Calculator!$C$12,D15+G15-E15))</f>
        <v>200</v>
      </c>
      <c r="G15" s="10">
        <f>ROUND(D15*Calculator!$C$9/1200,2)</f>
        <v>1816.39</v>
      </c>
      <c r="H15" s="10">
        <f>E15+F15-G15</f>
        <v>532.6400000000001</v>
      </c>
      <c r="I15" s="10">
        <f>MAX(0,ROUND(D15-H15,2))</f>
        <v>334800.9</v>
      </c>
      <c r="J15" s="10">
        <f>J14+G15</f>
        <v>18291.2</v>
      </c>
      <c r="K15" s="13">
        <f>INT((B15-1)/12)+1</f>
        <v>1</v>
      </c>
      <c r="L15" s="10">
        <f>IF(L14&lt;=0,0,MAX(0,ROUND(L14-(IF(B15&gt;=Calculator!$C$15,L14+M15,MIN(Calculator!$C$16,L14+M15))-M15),2)))</f>
        <v>336850.34</v>
      </c>
      <c r="M15" s="10">
        <f>ROUND(L14*Calculator!$C$9/1200,2)</f>
        <v>1826.35</v>
      </c>
    </row>
    <row r="16" ht="17" customHeight="1" spans="2:13" x14ac:dyDescent="0.25">
      <c r="B16" s="15">
        <v>11</v>
      </c>
      <c r="C16" s="11">
        <f>DATE(YEAR(Calculator!$C$11),MONTH(Calculator!$C$11)+B16-1,DAY(Calculator!$C$11))</f>
        <v>46661</v>
      </c>
      <c r="D16" s="10">
        <f>I15</f>
        <v>334800.9</v>
      </c>
      <c r="E16" s="10">
        <f>IF(D16&lt;=0,0,IF(B16&gt;=Calculator!$C$15,D16+G16,MIN(Calculator!$C$16,D16+G16)))</f>
        <v>2149.03</v>
      </c>
      <c r="F16" s="10">
        <f>IF(D16&lt;=0,0,MIN(Calculator!$C$12,D16+G16-E16))</f>
        <v>200</v>
      </c>
      <c r="G16" s="10">
        <f>ROUND(D16*Calculator!$C$9/1200,2)</f>
        <v>1813.5</v>
      </c>
      <c r="H16" s="10">
        <f>E16+F16-G16</f>
        <v>535.5300000000002</v>
      </c>
      <c r="I16" s="10">
        <f>MAX(0,ROUND(D16-H16,2))</f>
        <v>334265.37</v>
      </c>
      <c r="J16" s="10">
        <f>J15+G16</f>
        <v>20104.7</v>
      </c>
      <c r="K16" s="13">
        <f>INT((B16-1)/12)+1</f>
        <v>1</v>
      </c>
      <c r="L16" s="10">
        <f>IF(L15&lt;=0,0,MAX(0,ROUND(L15-(IF(B16&gt;=Calculator!$C$15,L15+M16,MIN(Calculator!$C$16,L15+M16))-M16),2)))</f>
        <v>336525.92</v>
      </c>
      <c r="M16" s="10">
        <f>ROUND(L15*Calculator!$C$9/1200,2)</f>
        <v>1824.61</v>
      </c>
    </row>
    <row r="17" ht="17" customHeight="1" spans="2:13" x14ac:dyDescent="0.25">
      <c r="B17" s="15">
        <v>12</v>
      </c>
      <c r="C17" s="11">
        <f>DATE(YEAR(Calculator!$C$11),MONTH(Calculator!$C$11)+B17-1,DAY(Calculator!$C$11))</f>
        <v>46692</v>
      </c>
      <c r="D17" s="10">
        <f>I16</f>
        <v>334265.37</v>
      </c>
      <c r="E17" s="10">
        <f>IF(D17&lt;=0,0,IF(B17&gt;=Calculator!$C$15,D17+G17,MIN(Calculator!$C$16,D17+G17)))</f>
        <v>2149.03</v>
      </c>
      <c r="F17" s="10">
        <f>IF(D17&lt;=0,0,MIN(Calculator!$C$12,D17+G17-E17))</f>
        <v>200</v>
      </c>
      <c r="G17" s="10">
        <f>ROUND(D17*Calculator!$C$9/1200,2)</f>
        <v>1810.6</v>
      </c>
      <c r="H17" s="10">
        <f>E17+F17-G17</f>
        <v>538.4300000000003</v>
      </c>
      <c r="I17" s="10">
        <f>MAX(0,ROUND(D17-H17,2))</f>
        <v>333726.94</v>
      </c>
      <c r="J17" s="10">
        <f>J16+G17</f>
        <v>21915.3</v>
      </c>
      <c r="K17" s="13">
        <f>INT((B17-1)/12)+1</f>
        <v>1</v>
      </c>
      <c r="L17" s="10">
        <f>IF(L16&lt;=0,0,MAX(0,ROUND(L16-(IF(B17&gt;=Calculator!$C$15,L16+M17,MIN(Calculator!$C$16,L16+M17))-M17),2)))</f>
        <v>336199.74</v>
      </c>
      <c r="M17" s="10">
        <f>ROUND(L16*Calculator!$C$9/1200,2)</f>
        <v>1822.85</v>
      </c>
    </row>
    <row r="18" ht="17" customHeight="1" spans="2:13" x14ac:dyDescent="0.25">
      <c r="B18" s="15">
        <v>13</v>
      </c>
      <c r="C18" s="11">
        <f>DATE(YEAR(Calculator!$C$11),MONTH(Calculator!$C$11)+B18-1,DAY(Calculator!$C$11))</f>
        <v>46722</v>
      </c>
      <c r="D18" s="10">
        <f>I17</f>
        <v>333726.94</v>
      </c>
      <c r="E18" s="10">
        <f>IF(D18&lt;=0,0,IF(B18&gt;=Calculator!$C$15,D18+G18,MIN(Calculator!$C$16,D18+G18)))</f>
        <v>2149.03</v>
      </c>
      <c r="F18" s="10">
        <f>IF(D18&lt;=0,0,MIN(Calculator!$C$12,D18+G18-E18))</f>
        <v>200</v>
      </c>
      <c r="G18" s="10">
        <f>ROUND(D18*Calculator!$C$9/1200,2)</f>
        <v>1807.69</v>
      </c>
      <c r="H18" s="10">
        <f>E18+F18-G18</f>
        <v>541.3400000000001</v>
      </c>
      <c r="I18" s="10">
        <f>MAX(0,ROUND(D18-H18,2))</f>
        <v>333185.6</v>
      </c>
      <c r="J18" s="10">
        <f>J17+G18</f>
        <v>23722.989999999998</v>
      </c>
      <c r="K18" s="13">
        <f>INT((B18-1)/12)+1</f>
        <v>2</v>
      </c>
      <c r="L18" s="10">
        <f>IF(L17&lt;=0,0,MAX(0,ROUND(L17-(IF(B18&gt;=Calculator!$C$15,L17+M18,MIN(Calculator!$C$16,L17+M18))-M18),2)))</f>
        <v>335871.79</v>
      </c>
      <c r="M18" s="10">
        <f>ROUND(L17*Calculator!$C$9/1200,2)</f>
        <v>1821.08</v>
      </c>
    </row>
    <row r="19" ht="17" customHeight="1" spans="2:13" x14ac:dyDescent="0.25">
      <c r="B19" s="15">
        <v>14</v>
      </c>
      <c r="C19" s="11">
        <f>DATE(YEAR(Calculator!$C$11),MONTH(Calculator!$C$11)+B19-1,DAY(Calculator!$C$11))</f>
        <v>46753</v>
      </c>
      <c r="D19" s="10">
        <f>I18</f>
        <v>333185.6</v>
      </c>
      <c r="E19" s="10">
        <f>IF(D19&lt;=0,0,IF(B19&gt;=Calculator!$C$15,D19+G19,MIN(Calculator!$C$16,D19+G19)))</f>
        <v>2149.03</v>
      </c>
      <c r="F19" s="10">
        <f>IF(D19&lt;=0,0,MIN(Calculator!$C$12,D19+G19-E19))</f>
        <v>200</v>
      </c>
      <c r="G19" s="10">
        <f>ROUND(D19*Calculator!$C$9/1200,2)</f>
        <v>1804.76</v>
      </c>
      <c r="H19" s="10">
        <f>E19+F19-G19</f>
        <v>544.2700000000002</v>
      </c>
      <c r="I19" s="10">
        <f>MAX(0,ROUND(D19-H19,2))</f>
        <v>332641.33</v>
      </c>
      <c r="J19" s="10">
        <f>J18+G19</f>
        <v>25527.749999999996</v>
      </c>
      <c r="K19" s="13">
        <f>INT((B19-1)/12)+1</f>
        <v>2</v>
      </c>
      <c r="L19" s="10">
        <f>IF(L18&lt;=0,0,MAX(0,ROUND(L18-(IF(B19&gt;=Calculator!$C$15,L18+M19,MIN(Calculator!$C$16,L18+M19))-M19),2)))</f>
        <v>335542.07</v>
      </c>
      <c r="M19" s="10">
        <f>ROUND(L18*Calculator!$C$9/1200,2)</f>
        <v>1819.31</v>
      </c>
    </row>
    <row r="20" ht="17" customHeight="1" spans="2:13" x14ac:dyDescent="0.25">
      <c r="B20" s="15">
        <v>15</v>
      </c>
      <c r="C20" s="11">
        <f>DATE(YEAR(Calculator!$C$11),MONTH(Calculator!$C$11)+B20-1,DAY(Calculator!$C$11))</f>
        <v>46784</v>
      </c>
      <c r="D20" s="10">
        <f>I19</f>
        <v>332641.33</v>
      </c>
      <c r="E20" s="10">
        <f>IF(D20&lt;=0,0,IF(B20&gt;=Calculator!$C$15,D20+G20,MIN(Calculator!$C$16,D20+G20)))</f>
        <v>2149.03</v>
      </c>
      <c r="F20" s="10">
        <f>IF(D20&lt;=0,0,MIN(Calculator!$C$12,D20+G20-E20))</f>
        <v>200</v>
      </c>
      <c r="G20" s="10">
        <f>ROUND(D20*Calculator!$C$9/1200,2)</f>
        <v>1801.81</v>
      </c>
      <c r="H20" s="10">
        <f>E20+F20-G20</f>
        <v>547.2200000000003</v>
      </c>
      <c r="I20" s="10">
        <f>MAX(0,ROUND(D20-H20,2))</f>
        <v>332094.11</v>
      </c>
      <c r="J20" s="10">
        <f>J19+G20</f>
        <v>27329.559999999998</v>
      </c>
      <c r="K20" s="13">
        <f>INT((B20-1)/12)+1</f>
        <v>2</v>
      </c>
      <c r="L20" s="10">
        <f>IF(L19&lt;=0,0,MAX(0,ROUND(L19-(IF(B20&gt;=Calculator!$C$15,L19+M20,MIN(Calculator!$C$16,L19+M20))-M20),2)))</f>
        <v>335210.56</v>
      </c>
      <c r="M20" s="10">
        <f>ROUND(L19*Calculator!$C$9/1200,2)</f>
        <v>1817.52</v>
      </c>
    </row>
    <row r="21" ht="17" customHeight="1" spans="2:13" x14ac:dyDescent="0.25">
      <c r="B21" s="15">
        <v>16</v>
      </c>
      <c r="C21" s="11">
        <f>DATE(YEAR(Calculator!$C$11),MONTH(Calculator!$C$11)+B21-1,DAY(Calculator!$C$11))</f>
        <v>46813</v>
      </c>
      <c r="D21" s="10">
        <f>I20</f>
        <v>332094.11</v>
      </c>
      <c r="E21" s="10">
        <f>IF(D21&lt;=0,0,IF(B21&gt;=Calculator!$C$15,D21+G21,MIN(Calculator!$C$16,D21+G21)))</f>
        <v>2149.03</v>
      </c>
      <c r="F21" s="10">
        <f>IF(D21&lt;=0,0,MIN(Calculator!$C$12,D21+G21-E21))</f>
        <v>200</v>
      </c>
      <c r="G21" s="10">
        <f>ROUND(D21*Calculator!$C$9/1200,2)</f>
        <v>1798.84</v>
      </c>
      <c r="H21" s="10">
        <f>E21+F21-G21</f>
        <v>550.1900000000003</v>
      </c>
      <c r="I21" s="10">
        <f>MAX(0,ROUND(D21-H21,2))</f>
        <v>331543.92</v>
      </c>
      <c r="J21" s="10">
        <f>J20+G21</f>
        <v>29128.399999999998</v>
      </c>
      <c r="K21" s="13">
        <f>INT((B21-1)/12)+1</f>
        <v>2</v>
      </c>
      <c r="L21" s="10">
        <f>IF(L20&lt;=0,0,MAX(0,ROUND(L20-(IF(B21&gt;=Calculator!$C$15,L20+M21,MIN(Calculator!$C$16,L20+M21))-M21),2)))</f>
        <v>334877.25</v>
      </c>
      <c r="M21" s="10">
        <f>ROUND(L20*Calculator!$C$9/1200,2)</f>
        <v>1815.72</v>
      </c>
    </row>
    <row r="22" ht="17" customHeight="1" spans="2:13" x14ac:dyDescent="0.25">
      <c r="B22" s="15">
        <v>17</v>
      </c>
      <c r="C22" s="11">
        <f>DATE(YEAR(Calculator!$C$11),MONTH(Calculator!$C$11)+B22-1,DAY(Calculator!$C$11))</f>
        <v>46844</v>
      </c>
      <c r="D22" s="10">
        <f>I21</f>
        <v>331543.92</v>
      </c>
      <c r="E22" s="10">
        <f>IF(D22&lt;=0,0,IF(B22&gt;=Calculator!$C$15,D22+G22,MIN(Calculator!$C$16,D22+G22)))</f>
        <v>2149.03</v>
      </c>
      <c r="F22" s="10">
        <f>IF(D22&lt;=0,0,MIN(Calculator!$C$12,D22+G22-E22))</f>
        <v>200</v>
      </c>
      <c r="G22" s="10">
        <f>ROUND(D22*Calculator!$C$9/1200,2)</f>
        <v>1795.86</v>
      </c>
      <c r="H22" s="10">
        <f>E22+F22-G22</f>
        <v>553.1700000000003</v>
      </c>
      <c r="I22" s="10">
        <f>MAX(0,ROUND(D22-H22,2))</f>
        <v>330990.75</v>
      </c>
      <c r="J22" s="10">
        <f>J21+G22</f>
        <v>30924.26</v>
      </c>
      <c r="K22" s="13">
        <f>INT((B22-1)/12)+1</f>
        <v>2</v>
      </c>
      <c r="L22" s="10">
        <f>IF(L21&lt;=0,0,MAX(0,ROUND(L21-(IF(B22&gt;=Calculator!$C$15,L21+M22,MIN(Calculator!$C$16,L21+M22))-M22),2)))</f>
        <v>334542.14</v>
      </c>
      <c r="M22" s="10">
        <f>ROUND(L21*Calculator!$C$9/1200,2)</f>
        <v>1813.92</v>
      </c>
    </row>
    <row r="23" ht="17" customHeight="1" spans="2:13" x14ac:dyDescent="0.25">
      <c r="B23" s="15">
        <v>18</v>
      </c>
      <c r="C23" s="11">
        <f>DATE(YEAR(Calculator!$C$11),MONTH(Calculator!$C$11)+B23-1,DAY(Calculator!$C$11))</f>
        <v>46874</v>
      </c>
      <c r="D23" s="10">
        <f>I22</f>
        <v>330990.75</v>
      </c>
      <c r="E23" s="10">
        <f>IF(D23&lt;=0,0,IF(B23&gt;=Calculator!$C$15,D23+G23,MIN(Calculator!$C$16,D23+G23)))</f>
        <v>2149.03</v>
      </c>
      <c r="F23" s="10">
        <f>IF(D23&lt;=0,0,MIN(Calculator!$C$12,D23+G23-E23))</f>
        <v>200</v>
      </c>
      <c r="G23" s="10">
        <f>ROUND(D23*Calculator!$C$9/1200,2)</f>
        <v>1792.87</v>
      </c>
      <c r="H23" s="10">
        <f>E23+F23-G23</f>
        <v>556.1600000000003</v>
      </c>
      <c r="I23" s="10">
        <f>MAX(0,ROUND(D23-H23,2))</f>
        <v>330434.59</v>
      </c>
      <c r="J23" s="10">
        <f>J22+G23</f>
        <v>32717.129999999997</v>
      </c>
      <c r="K23" s="13">
        <f>INT((B23-1)/12)+1</f>
        <v>2</v>
      </c>
      <c r="L23" s="10">
        <f>IF(L22&lt;=0,0,MAX(0,ROUND(L22-(IF(B23&gt;=Calculator!$C$15,L22+M23,MIN(Calculator!$C$16,L22+M23))-M23),2)))</f>
        <v>334205.21</v>
      </c>
      <c r="M23" s="10">
        <f>ROUND(L22*Calculator!$C$9/1200,2)</f>
        <v>1812.1</v>
      </c>
    </row>
    <row r="24" ht="17" customHeight="1" spans="2:13" x14ac:dyDescent="0.25">
      <c r="B24" s="15">
        <v>19</v>
      </c>
      <c r="C24" s="11">
        <f>DATE(YEAR(Calculator!$C$11),MONTH(Calculator!$C$11)+B24-1,DAY(Calculator!$C$11))</f>
        <v>46905</v>
      </c>
      <c r="D24" s="10">
        <f>I23</f>
        <v>330434.59</v>
      </c>
      <c r="E24" s="10">
        <f>IF(D24&lt;=0,0,IF(B24&gt;=Calculator!$C$15,D24+G24,MIN(Calculator!$C$16,D24+G24)))</f>
        <v>2149.03</v>
      </c>
      <c r="F24" s="10">
        <f>IF(D24&lt;=0,0,MIN(Calculator!$C$12,D24+G24-E24))</f>
        <v>200</v>
      </c>
      <c r="G24" s="10">
        <f>ROUND(D24*Calculator!$C$9/1200,2)</f>
        <v>1789.85</v>
      </c>
      <c r="H24" s="10">
        <f>E24+F24-G24</f>
        <v>559.1800000000003</v>
      </c>
      <c r="I24" s="10">
        <f>MAX(0,ROUND(D24-H24,2))</f>
        <v>329875.41</v>
      </c>
      <c r="J24" s="10">
        <f>J23+G24</f>
        <v>34506.979999999996</v>
      </c>
      <c r="K24" s="13">
        <f>INT((B24-1)/12)+1</f>
        <v>2</v>
      </c>
      <c r="L24" s="10">
        <f>IF(L23&lt;=0,0,MAX(0,ROUND(L23-(IF(B24&gt;=Calculator!$C$15,L23+M24,MIN(Calculator!$C$16,L23+M24))-M24),2)))</f>
        <v>333866.46</v>
      </c>
      <c r="M24" s="10">
        <f>ROUND(L23*Calculator!$C$9/1200,2)</f>
        <v>1810.28</v>
      </c>
    </row>
    <row r="25" ht="17" customHeight="1" spans="2:13" x14ac:dyDescent="0.25">
      <c r="B25" s="15">
        <v>20</v>
      </c>
      <c r="C25" s="11">
        <f>DATE(YEAR(Calculator!$C$11),MONTH(Calculator!$C$11)+B25-1,DAY(Calculator!$C$11))</f>
        <v>46935</v>
      </c>
      <c r="D25" s="10">
        <f>I24</f>
        <v>329875.41</v>
      </c>
      <c r="E25" s="10">
        <f>IF(D25&lt;=0,0,IF(B25&gt;=Calculator!$C$15,D25+G25,MIN(Calculator!$C$16,D25+G25)))</f>
        <v>2149.03</v>
      </c>
      <c r="F25" s="10">
        <f>IF(D25&lt;=0,0,MIN(Calculator!$C$12,D25+G25-E25))</f>
        <v>200</v>
      </c>
      <c r="G25" s="10">
        <f>ROUND(D25*Calculator!$C$9/1200,2)</f>
        <v>1786.83</v>
      </c>
      <c r="H25" s="10">
        <f>E25+F25-G25</f>
        <v>562.2000000000003</v>
      </c>
      <c r="I25" s="10">
        <f>MAX(0,ROUND(D25-H25,2))</f>
        <v>329313.21</v>
      </c>
      <c r="J25" s="10">
        <f>J24+G25</f>
        <v>36293.81</v>
      </c>
      <c r="K25" s="13">
        <f>INT((B25-1)/12)+1</f>
        <v>2</v>
      </c>
      <c r="L25" s="10">
        <f>IF(L24&lt;=0,0,MAX(0,ROUND(L24-(IF(B25&gt;=Calculator!$C$15,L24+M25,MIN(Calculator!$C$16,L24+M25))-M25),2)))</f>
        <v>333525.87</v>
      </c>
      <c r="M25" s="10">
        <f>ROUND(L24*Calculator!$C$9/1200,2)</f>
        <v>1808.44</v>
      </c>
    </row>
    <row r="26" ht="17" customHeight="1" spans="2:13" x14ac:dyDescent="0.25">
      <c r="B26" s="15">
        <v>21</v>
      </c>
      <c r="C26" s="11">
        <f>DATE(YEAR(Calculator!$C$11),MONTH(Calculator!$C$11)+B26-1,DAY(Calculator!$C$11))</f>
        <v>46966</v>
      </c>
      <c r="D26" s="10">
        <f>I25</f>
        <v>329313.21</v>
      </c>
      <c r="E26" s="10">
        <f>IF(D26&lt;=0,0,IF(B26&gt;=Calculator!$C$15,D26+G26,MIN(Calculator!$C$16,D26+G26)))</f>
        <v>2149.03</v>
      </c>
      <c r="F26" s="10">
        <f>IF(D26&lt;=0,0,MIN(Calculator!$C$12,D26+G26-E26))</f>
        <v>200</v>
      </c>
      <c r="G26" s="10">
        <f>ROUND(D26*Calculator!$C$9/1200,2)</f>
        <v>1783.78</v>
      </c>
      <c r="H26" s="10">
        <f>E26+F26-G26</f>
        <v>565.2500000000002</v>
      </c>
      <c r="I26" s="10">
        <f>MAX(0,ROUND(D26-H26,2))</f>
        <v>328747.96</v>
      </c>
      <c r="J26" s="10">
        <f>J25+G26</f>
        <v>38077.59</v>
      </c>
      <c r="K26" s="13">
        <f>INT((B26-1)/12)+1</f>
        <v>2</v>
      </c>
      <c r="L26" s="10">
        <f>IF(L25&lt;=0,0,MAX(0,ROUND(L25-(IF(B26&gt;=Calculator!$C$15,L25+M26,MIN(Calculator!$C$16,L25+M26))-M26),2)))</f>
        <v>333183.44</v>
      </c>
      <c r="M26" s="10">
        <f>ROUND(L25*Calculator!$C$9/1200,2)</f>
        <v>1806.6</v>
      </c>
    </row>
    <row r="27" ht="17" customHeight="1" spans="2:13" x14ac:dyDescent="0.25">
      <c r="B27" s="15">
        <v>22</v>
      </c>
      <c r="C27" s="11">
        <f>DATE(YEAR(Calculator!$C$11),MONTH(Calculator!$C$11)+B27-1,DAY(Calculator!$C$11))</f>
        <v>46997</v>
      </c>
      <c r="D27" s="10">
        <f>I26</f>
        <v>328747.96</v>
      </c>
      <c r="E27" s="10">
        <f>IF(D27&lt;=0,0,IF(B27&gt;=Calculator!$C$15,D27+G27,MIN(Calculator!$C$16,D27+G27)))</f>
        <v>2149.03</v>
      </c>
      <c r="F27" s="10">
        <f>IF(D27&lt;=0,0,MIN(Calculator!$C$12,D27+G27-E27))</f>
        <v>200</v>
      </c>
      <c r="G27" s="10">
        <f>ROUND(D27*Calculator!$C$9/1200,2)</f>
        <v>1780.72</v>
      </c>
      <c r="H27" s="10">
        <f>E27+F27-G27</f>
        <v>568.3100000000002</v>
      </c>
      <c r="I27" s="10">
        <f>MAX(0,ROUND(D27-H27,2))</f>
        <v>328179.65</v>
      </c>
      <c r="J27" s="10">
        <f>J26+G27</f>
        <v>39858.31</v>
      </c>
      <c r="K27" s="13">
        <f>INT((B27-1)/12)+1</f>
        <v>2</v>
      </c>
      <c r="L27" s="10">
        <f>IF(L26&lt;=0,0,MAX(0,ROUND(L26-(IF(B27&gt;=Calculator!$C$15,L26+M27,MIN(Calculator!$C$16,L26+M27))-M27),2)))</f>
        <v>332839.15</v>
      </c>
      <c r="M27" s="10">
        <f>ROUND(L26*Calculator!$C$9/1200,2)</f>
        <v>1804.74</v>
      </c>
    </row>
    <row r="28" ht="17" customHeight="1" spans="2:13" x14ac:dyDescent="0.25">
      <c r="B28" s="15">
        <v>23</v>
      </c>
      <c r="C28" s="11">
        <f>DATE(YEAR(Calculator!$C$11),MONTH(Calculator!$C$11)+B28-1,DAY(Calculator!$C$11))</f>
        <v>47027</v>
      </c>
      <c r="D28" s="10">
        <f>I27</f>
        <v>328179.65</v>
      </c>
      <c r="E28" s="10">
        <f>IF(D28&lt;=0,0,IF(B28&gt;=Calculator!$C$15,D28+G28,MIN(Calculator!$C$16,D28+G28)))</f>
        <v>2149.03</v>
      </c>
      <c r="F28" s="10">
        <f>IF(D28&lt;=0,0,MIN(Calculator!$C$12,D28+G28-E28))</f>
        <v>200</v>
      </c>
      <c r="G28" s="10">
        <f>ROUND(D28*Calculator!$C$9/1200,2)</f>
        <v>1777.64</v>
      </c>
      <c r="H28" s="10">
        <f>E28+F28-G28</f>
        <v>571.3900000000001</v>
      </c>
      <c r="I28" s="10">
        <f>MAX(0,ROUND(D28-H28,2))</f>
        <v>327608.26</v>
      </c>
      <c r="J28" s="10">
        <f>J27+G28</f>
        <v>41635.95</v>
      </c>
      <c r="K28" s="13">
        <f>INT((B28-1)/12)+1</f>
        <v>2</v>
      </c>
      <c r="L28" s="10">
        <f>IF(L27&lt;=0,0,MAX(0,ROUND(L27-(IF(B28&gt;=Calculator!$C$15,L27+M28,MIN(Calculator!$C$16,L27+M28))-M28),2)))</f>
        <v>332493</v>
      </c>
      <c r="M28" s="10">
        <f>ROUND(L27*Calculator!$C$9/1200,2)</f>
        <v>1802.88</v>
      </c>
    </row>
    <row r="29" ht="17" customHeight="1" spans="2:13" x14ac:dyDescent="0.25">
      <c r="B29" s="15">
        <v>24</v>
      </c>
      <c r="C29" s="11">
        <f>DATE(YEAR(Calculator!$C$11),MONTH(Calculator!$C$11)+B29-1,DAY(Calculator!$C$11))</f>
        <v>47058</v>
      </c>
      <c r="D29" s="10">
        <f>I28</f>
        <v>327608.26</v>
      </c>
      <c r="E29" s="10">
        <f>IF(D29&lt;=0,0,IF(B29&gt;=Calculator!$C$15,D29+G29,MIN(Calculator!$C$16,D29+G29)))</f>
        <v>2149.03</v>
      </c>
      <c r="F29" s="10">
        <f>IF(D29&lt;=0,0,MIN(Calculator!$C$12,D29+G29-E29))</f>
        <v>200</v>
      </c>
      <c r="G29" s="10">
        <f>ROUND(D29*Calculator!$C$9/1200,2)</f>
        <v>1774.54</v>
      </c>
      <c r="H29" s="10">
        <f>E29+F29-G29</f>
        <v>574.4900000000002</v>
      </c>
      <c r="I29" s="10">
        <f>MAX(0,ROUND(D29-H29,2))</f>
        <v>327033.77</v>
      </c>
      <c r="J29" s="10">
        <f>J28+G29</f>
        <v>43410.49</v>
      </c>
      <c r="K29" s="13">
        <f>INT((B29-1)/12)+1</f>
        <v>2</v>
      </c>
      <c r="L29" s="10">
        <f>IF(L28&lt;=0,0,MAX(0,ROUND(L28-(IF(B29&gt;=Calculator!$C$15,L28+M29,MIN(Calculator!$C$16,L28+M29))-M29),2)))</f>
        <v>332144.97</v>
      </c>
      <c r="M29" s="10">
        <f>ROUND(L28*Calculator!$C$9/1200,2)</f>
        <v>1801</v>
      </c>
    </row>
    <row r="30" ht="17" customHeight="1" spans="2:13" x14ac:dyDescent="0.25">
      <c r="B30" s="15">
        <v>25</v>
      </c>
      <c r="C30" s="11">
        <f>DATE(YEAR(Calculator!$C$11),MONTH(Calculator!$C$11)+B30-1,DAY(Calculator!$C$11))</f>
        <v>47088</v>
      </c>
      <c r="D30" s="10">
        <f>I29</f>
        <v>327033.77</v>
      </c>
      <c r="E30" s="10">
        <f>IF(D30&lt;=0,0,IF(B30&gt;=Calculator!$C$15,D30+G30,MIN(Calculator!$C$16,D30+G30)))</f>
        <v>2149.03</v>
      </c>
      <c r="F30" s="10">
        <f>IF(D30&lt;=0,0,MIN(Calculator!$C$12,D30+G30-E30))</f>
        <v>200</v>
      </c>
      <c r="G30" s="10">
        <f>ROUND(D30*Calculator!$C$9/1200,2)</f>
        <v>1771.43</v>
      </c>
      <c r="H30" s="10">
        <f>E30+F30-G30</f>
        <v>577.6000000000001</v>
      </c>
      <c r="I30" s="10">
        <f>MAX(0,ROUND(D30-H30,2))</f>
        <v>326456.17</v>
      </c>
      <c r="J30" s="10">
        <f>J29+G30</f>
        <v>45181.92</v>
      </c>
      <c r="K30" s="13">
        <f>INT((B30-1)/12)+1</f>
        <v>3</v>
      </c>
      <c r="L30" s="10">
        <f>IF(L29&lt;=0,0,MAX(0,ROUND(L29-(IF(B30&gt;=Calculator!$C$15,L29+M30,MIN(Calculator!$C$16,L29+M30))-M30),2)))</f>
        <v>331795.06</v>
      </c>
      <c r="M30" s="10">
        <f>ROUND(L29*Calculator!$C$9/1200,2)</f>
        <v>1799.12</v>
      </c>
    </row>
    <row r="31" ht="17" customHeight="1" spans="2:13" x14ac:dyDescent="0.25">
      <c r="B31" s="15">
        <v>26</v>
      </c>
      <c r="C31" s="11">
        <f>DATE(YEAR(Calculator!$C$11),MONTH(Calculator!$C$11)+B31-1,DAY(Calculator!$C$11))</f>
        <v>47119</v>
      </c>
      <c r="D31" s="10">
        <f>I30</f>
        <v>326456.17</v>
      </c>
      <c r="E31" s="10">
        <f>IF(D31&lt;=0,0,IF(B31&gt;=Calculator!$C$15,D31+G31,MIN(Calculator!$C$16,D31+G31)))</f>
        <v>2149.03</v>
      </c>
      <c r="F31" s="10">
        <f>IF(D31&lt;=0,0,MIN(Calculator!$C$12,D31+G31-E31))</f>
        <v>200</v>
      </c>
      <c r="G31" s="10">
        <f>ROUND(D31*Calculator!$C$9/1200,2)</f>
        <v>1768.3</v>
      </c>
      <c r="H31" s="10">
        <f>E31+F31-G31</f>
        <v>580.7300000000002</v>
      </c>
      <c r="I31" s="10">
        <f>MAX(0,ROUND(D31-H31,2))</f>
        <v>325875.44</v>
      </c>
      <c r="J31" s="10">
        <f>J30+G31</f>
        <v>46950.22</v>
      </c>
      <c r="K31" s="13">
        <f>INT((B31-1)/12)+1</f>
        <v>3</v>
      </c>
      <c r="L31" s="10">
        <f>IF(L30&lt;=0,0,MAX(0,ROUND(L30-(IF(B31&gt;=Calculator!$C$15,L30+M31,MIN(Calculator!$C$16,L30+M31))-M31),2)))</f>
        <v>331443.25</v>
      </c>
      <c r="M31" s="10">
        <f>ROUND(L30*Calculator!$C$9/1200,2)</f>
        <v>1797.22</v>
      </c>
    </row>
    <row r="32" ht="17" customHeight="1" spans="2:13" x14ac:dyDescent="0.25">
      <c r="B32" s="15">
        <v>27</v>
      </c>
      <c r="C32" s="11">
        <f>DATE(YEAR(Calculator!$C$11),MONTH(Calculator!$C$11)+B32-1,DAY(Calculator!$C$11))</f>
        <v>47150</v>
      </c>
      <c r="D32" s="10">
        <f>I31</f>
        <v>325875.44</v>
      </c>
      <c r="E32" s="10">
        <f>IF(D32&lt;=0,0,IF(B32&gt;=Calculator!$C$15,D32+G32,MIN(Calculator!$C$16,D32+G32)))</f>
        <v>2149.03</v>
      </c>
      <c r="F32" s="10">
        <f>IF(D32&lt;=0,0,MIN(Calculator!$C$12,D32+G32-E32))</f>
        <v>200</v>
      </c>
      <c r="G32" s="10">
        <f>ROUND(D32*Calculator!$C$9/1200,2)</f>
        <v>1765.16</v>
      </c>
      <c r="H32" s="10">
        <f>E32+F32-G32</f>
        <v>583.8700000000001</v>
      </c>
      <c r="I32" s="10">
        <f>MAX(0,ROUND(D32-H32,2))</f>
        <v>325291.57</v>
      </c>
      <c r="J32" s="10">
        <f>J31+G32</f>
        <v>48715.380000000005</v>
      </c>
      <c r="K32" s="13">
        <f>INT((B32-1)/12)+1</f>
        <v>3</v>
      </c>
      <c r="L32" s="10">
        <f>IF(L31&lt;=0,0,MAX(0,ROUND(L31-(IF(B32&gt;=Calculator!$C$15,L31+M32,MIN(Calculator!$C$16,L31+M32))-M32),2)))</f>
        <v>331089.54</v>
      </c>
      <c r="M32" s="10">
        <f>ROUND(L31*Calculator!$C$9/1200,2)</f>
        <v>1795.32</v>
      </c>
    </row>
    <row r="33" ht="17" customHeight="1" spans="2:13" x14ac:dyDescent="0.25">
      <c r="B33" s="15">
        <v>28</v>
      </c>
      <c r="C33" s="11">
        <f>DATE(YEAR(Calculator!$C$11),MONTH(Calculator!$C$11)+B33-1,DAY(Calculator!$C$11))</f>
        <v>47178</v>
      </c>
      <c r="D33" s="10">
        <f>I32</f>
        <v>325291.57</v>
      </c>
      <c r="E33" s="10">
        <f>IF(D33&lt;=0,0,IF(B33&gt;=Calculator!$C$15,D33+G33,MIN(Calculator!$C$16,D33+G33)))</f>
        <v>2149.03</v>
      </c>
      <c r="F33" s="10">
        <f>IF(D33&lt;=0,0,MIN(Calculator!$C$12,D33+G33-E33))</f>
        <v>200</v>
      </c>
      <c r="G33" s="10">
        <f>ROUND(D33*Calculator!$C$9/1200,2)</f>
        <v>1762</v>
      </c>
      <c r="H33" s="10">
        <f>E33+F33-G33</f>
        <v>587.0300000000002</v>
      </c>
      <c r="I33" s="10">
        <f>MAX(0,ROUND(D33-H33,2))</f>
        <v>324704.54</v>
      </c>
      <c r="J33" s="10">
        <f>J32+G33</f>
        <v>50477.380000000005</v>
      </c>
      <c r="K33" s="13">
        <f>INT((B33-1)/12)+1</f>
        <v>3</v>
      </c>
      <c r="L33" s="10">
        <f>IF(L32&lt;=0,0,MAX(0,ROUND(L32-(IF(B33&gt;=Calculator!$C$15,L32+M33,MIN(Calculator!$C$16,L32+M33))-M33),2)))</f>
        <v>330733.91</v>
      </c>
      <c r="M33" s="10">
        <f>ROUND(L32*Calculator!$C$9/1200,2)</f>
        <v>1793.4</v>
      </c>
    </row>
    <row r="34" ht="17" customHeight="1" spans="2:13" x14ac:dyDescent="0.25">
      <c r="B34" s="15">
        <v>29</v>
      </c>
      <c r="C34" s="11">
        <f>DATE(YEAR(Calculator!$C$11),MONTH(Calculator!$C$11)+B34-1,DAY(Calculator!$C$11))</f>
        <v>47209</v>
      </c>
      <c r="D34" s="10">
        <f>I33</f>
        <v>324704.54</v>
      </c>
      <c r="E34" s="10">
        <f>IF(D34&lt;=0,0,IF(B34&gt;=Calculator!$C$15,D34+G34,MIN(Calculator!$C$16,D34+G34)))</f>
        <v>2149.03</v>
      </c>
      <c r="F34" s="10">
        <f>IF(D34&lt;=0,0,MIN(Calculator!$C$12,D34+G34-E34))</f>
        <v>200</v>
      </c>
      <c r="G34" s="10">
        <f>ROUND(D34*Calculator!$C$9/1200,2)</f>
        <v>1758.82</v>
      </c>
      <c r="H34" s="10">
        <f>E34+F34-G34</f>
        <v>590.2100000000003</v>
      </c>
      <c r="I34" s="10">
        <f>MAX(0,ROUND(D34-H34,2))</f>
        <v>324114.33</v>
      </c>
      <c r="J34" s="10">
        <f>J33+G34</f>
        <v>52236.200000000004</v>
      </c>
      <c r="K34" s="13">
        <f>INT((B34-1)/12)+1</f>
        <v>3</v>
      </c>
      <c r="L34" s="10">
        <f>IF(L33&lt;=0,0,MAX(0,ROUND(L33-(IF(B34&gt;=Calculator!$C$15,L33+M34,MIN(Calculator!$C$16,L33+M34))-M34),2)))</f>
        <v>330376.36</v>
      </c>
      <c r="M34" s="10">
        <f>ROUND(L33*Calculator!$C$9/1200,2)</f>
        <v>1791.48</v>
      </c>
    </row>
    <row r="35" ht="17" customHeight="1" spans="2:13" x14ac:dyDescent="0.25">
      <c r="B35" s="15">
        <v>30</v>
      </c>
      <c r="C35" s="11">
        <f>DATE(YEAR(Calculator!$C$11),MONTH(Calculator!$C$11)+B35-1,DAY(Calculator!$C$11))</f>
        <v>47239</v>
      </c>
      <c r="D35" s="10">
        <f>I34</f>
        <v>324114.33</v>
      </c>
      <c r="E35" s="10">
        <f>IF(D35&lt;=0,0,IF(B35&gt;=Calculator!$C$15,D35+G35,MIN(Calculator!$C$16,D35+G35)))</f>
        <v>2149.03</v>
      </c>
      <c r="F35" s="10">
        <f>IF(D35&lt;=0,0,MIN(Calculator!$C$12,D35+G35-E35))</f>
        <v>200</v>
      </c>
      <c r="G35" s="10">
        <f>ROUND(D35*Calculator!$C$9/1200,2)</f>
        <v>1755.62</v>
      </c>
      <c r="H35" s="10">
        <f>E35+F35-G35</f>
        <v>593.4100000000003</v>
      </c>
      <c r="I35" s="10">
        <f>MAX(0,ROUND(D35-H35,2))</f>
        <v>323520.92</v>
      </c>
      <c r="J35" s="10">
        <f>J34+G35</f>
        <v>53991.82000000001</v>
      </c>
      <c r="K35" s="13">
        <f>INT((B35-1)/12)+1</f>
        <v>3</v>
      </c>
      <c r="L35" s="10">
        <f>IF(L34&lt;=0,0,MAX(0,ROUND(L34-(IF(B35&gt;=Calculator!$C$15,L34+M35,MIN(Calculator!$C$16,L34+M35))-M35),2)))</f>
        <v>330016.87</v>
      </c>
      <c r="M35" s="10">
        <f>ROUND(L34*Calculator!$C$9/1200,2)</f>
        <v>1789.54</v>
      </c>
    </row>
    <row r="36" ht="17" customHeight="1" spans="2:13" x14ac:dyDescent="0.25">
      <c r="B36" s="15">
        <v>31</v>
      </c>
      <c r="C36" s="11">
        <f>DATE(YEAR(Calculator!$C$11),MONTH(Calculator!$C$11)+B36-1,DAY(Calculator!$C$11))</f>
        <v>47270</v>
      </c>
      <c r="D36" s="10">
        <f>I35</f>
        <v>323520.92</v>
      </c>
      <c r="E36" s="10">
        <f>IF(D36&lt;=0,0,IF(B36&gt;=Calculator!$C$15,D36+G36,MIN(Calculator!$C$16,D36+G36)))</f>
        <v>2149.03</v>
      </c>
      <c r="F36" s="10">
        <f>IF(D36&lt;=0,0,MIN(Calculator!$C$12,D36+G36-E36))</f>
        <v>200</v>
      </c>
      <c r="G36" s="10">
        <f>ROUND(D36*Calculator!$C$9/1200,2)</f>
        <v>1752.4</v>
      </c>
      <c r="H36" s="10">
        <f>E36+F36-G36</f>
        <v>596.6300000000001</v>
      </c>
      <c r="I36" s="10">
        <f>MAX(0,ROUND(D36-H36,2))</f>
        <v>322924.29</v>
      </c>
      <c r="J36" s="10">
        <f>J35+G36</f>
        <v>55744.22000000001</v>
      </c>
      <c r="K36" s="13">
        <f>INT((B36-1)/12)+1</f>
        <v>3</v>
      </c>
      <c r="L36" s="10">
        <f>IF(L35&lt;=0,0,MAX(0,ROUND(L35-(IF(B36&gt;=Calculator!$C$15,L35+M36,MIN(Calculator!$C$16,L35+M36))-M36),2)))</f>
        <v>329655.43</v>
      </c>
      <c r="M36" s="10">
        <f>ROUND(L35*Calculator!$C$9/1200,2)</f>
        <v>1787.59</v>
      </c>
    </row>
    <row r="37" ht="17" customHeight="1" spans="2:13" x14ac:dyDescent="0.25">
      <c r="B37" s="15">
        <v>32</v>
      </c>
      <c r="C37" s="11">
        <f>DATE(YEAR(Calculator!$C$11),MONTH(Calculator!$C$11)+B37-1,DAY(Calculator!$C$11))</f>
        <v>47300</v>
      </c>
      <c r="D37" s="10">
        <f>I36</f>
        <v>322924.29</v>
      </c>
      <c r="E37" s="10">
        <f>IF(D37&lt;=0,0,IF(B37&gt;=Calculator!$C$15,D37+G37,MIN(Calculator!$C$16,D37+G37)))</f>
        <v>2149.03</v>
      </c>
      <c r="F37" s="10">
        <f>IF(D37&lt;=0,0,MIN(Calculator!$C$12,D37+G37-E37))</f>
        <v>200</v>
      </c>
      <c r="G37" s="10">
        <f>ROUND(D37*Calculator!$C$9/1200,2)</f>
        <v>1749.17</v>
      </c>
      <c r="H37" s="10">
        <f>E37+F37-G37</f>
        <v>599.8600000000001</v>
      </c>
      <c r="I37" s="10">
        <f>MAX(0,ROUND(D37-H37,2))</f>
        <v>322324.43</v>
      </c>
      <c r="J37" s="10">
        <f>J36+G37</f>
        <v>57493.39000000001</v>
      </c>
      <c r="K37" s="13">
        <f>INT((B37-1)/12)+1</f>
        <v>3</v>
      </c>
      <c r="L37" s="10">
        <f>IF(L36&lt;=0,0,MAX(0,ROUND(L36-(IF(B37&gt;=Calculator!$C$15,L36+M37,MIN(Calculator!$C$16,L36+M37))-M37),2)))</f>
        <v>329292.03</v>
      </c>
      <c r="M37" s="10">
        <f>ROUND(L36*Calculator!$C$9/1200,2)</f>
        <v>1785.63</v>
      </c>
    </row>
    <row r="38" ht="17" customHeight="1" spans="2:13" x14ac:dyDescent="0.25">
      <c r="B38" s="15">
        <v>33</v>
      </c>
      <c r="C38" s="11">
        <f>DATE(YEAR(Calculator!$C$11),MONTH(Calculator!$C$11)+B38-1,DAY(Calculator!$C$11))</f>
        <v>47331</v>
      </c>
      <c r="D38" s="10">
        <f>I37</f>
        <v>322324.43</v>
      </c>
      <c r="E38" s="10">
        <f>IF(D38&lt;=0,0,IF(B38&gt;=Calculator!$C$15,D38+G38,MIN(Calculator!$C$16,D38+G38)))</f>
        <v>2149.03</v>
      </c>
      <c r="F38" s="10">
        <f>IF(D38&lt;=0,0,MIN(Calculator!$C$12,D38+G38-E38))</f>
        <v>200</v>
      </c>
      <c r="G38" s="10">
        <f>ROUND(D38*Calculator!$C$9/1200,2)</f>
        <v>1745.92</v>
      </c>
      <c r="H38" s="10">
        <f>E38+F38-G38</f>
        <v>603.1100000000001</v>
      </c>
      <c r="I38" s="10">
        <f>MAX(0,ROUND(D38-H38,2))</f>
        <v>321721.32</v>
      </c>
      <c r="J38" s="10">
        <f>J37+G38</f>
        <v>59239.310000000005</v>
      </c>
      <c r="K38" s="13">
        <f>INT((B38-1)/12)+1</f>
        <v>3</v>
      </c>
      <c r="L38" s="10">
        <f>IF(L37&lt;=0,0,MAX(0,ROUND(L37-(IF(B38&gt;=Calculator!$C$15,L37+M38,MIN(Calculator!$C$16,L37+M38))-M38),2)))</f>
        <v>328926.67</v>
      </c>
      <c r="M38" s="10">
        <f>ROUND(L37*Calculator!$C$9/1200,2)</f>
        <v>1783.67</v>
      </c>
    </row>
    <row r="39" ht="17" customHeight="1" spans="2:13" x14ac:dyDescent="0.25">
      <c r="B39" s="15">
        <v>34</v>
      </c>
      <c r="C39" s="11">
        <f>DATE(YEAR(Calculator!$C$11),MONTH(Calculator!$C$11)+B39-1,DAY(Calculator!$C$11))</f>
        <v>47362</v>
      </c>
      <c r="D39" s="10">
        <f>I38</f>
        <v>321721.32</v>
      </c>
      <c r="E39" s="10">
        <f>IF(D39&lt;=0,0,IF(B39&gt;=Calculator!$C$15,D39+G39,MIN(Calculator!$C$16,D39+G39)))</f>
        <v>2149.03</v>
      </c>
      <c r="F39" s="10">
        <f>IF(D39&lt;=0,0,MIN(Calculator!$C$12,D39+G39-E39))</f>
        <v>200</v>
      </c>
      <c r="G39" s="10">
        <f>ROUND(D39*Calculator!$C$9/1200,2)</f>
        <v>1742.66</v>
      </c>
      <c r="H39" s="10">
        <f>E39+F39-G39</f>
        <v>606.3700000000001</v>
      </c>
      <c r="I39" s="10">
        <f>MAX(0,ROUND(D39-H39,2))</f>
        <v>321114.95</v>
      </c>
      <c r="J39" s="10">
        <f>J38+G39</f>
        <v>60981.97000000001</v>
      </c>
      <c r="K39" s="13">
        <f>INT((B39-1)/12)+1</f>
        <v>3</v>
      </c>
      <c r="L39" s="10">
        <f>IF(L38&lt;=0,0,MAX(0,ROUND(L38-(IF(B39&gt;=Calculator!$C$15,L38+M39,MIN(Calculator!$C$16,L38+M39))-M39),2)))</f>
        <v>328559.33</v>
      </c>
      <c r="M39" s="10">
        <f>ROUND(L38*Calculator!$C$9/1200,2)</f>
        <v>1781.69</v>
      </c>
    </row>
    <row r="40" ht="17" customHeight="1" spans="2:13" x14ac:dyDescent="0.25">
      <c r="B40" s="15">
        <v>35</v>
      </c>
      <c r="C40" s="11">
        <f>DATE(YEAR(Calculator!$C$11),MONTH(Calculator!$C$11)+B40-1,DAY(Calculator!$C$11))</f>
        <v>47392</v>
      </c>
      <c r="D40" s="10">
        <f>I39</f>
        <v>321114.95</v>
      </c>
      <c r="E40" s="10">
        <f>IF(D40&lt;=0,0,IF(B40&gt;=Calculator!$C$15,D40+G40,MIN(Calculator!$C$16,D40+G40)))</f>
        <v>2149.03</v>
      </c>
      <c r="F40" s="10">
        <f>IF(D40&lt;=0,0,MIN(Calculator!$C$12,D40+G40-E40))</f>
        <v>200</v>
      </c>
      <c r="G40" s="10">
        <f>ROUND(D40*Calculator!$C$9/1200,2)</f>
        <v>1739.37</v>
      </c>
      <c r="H40" s="10">
        <f>E40+F40-G40</f>
        <v>609.6600000000003</v>
      </c>
      <c r="I40" s="10">
        <f>MAX(0,ROUND(D40-H40,2))</f>
        <v>320505.29</v>
      </c>
      <c r="J40" s="10">
        <f>J39+G40</f>
        <v>62721.34000000001</v>
      </c>
      <c r="K40" s="13">
        <f>INT((B40-1)/12)+1</f>
        <v>3</v>
      </c>
      <c r="L40" s="10">
        <f>IF(L39&lt;=0,0,MAX(0,ROUND(L39-(IF(B40&gt;=Calculator!$C$15,L39+M40,MIN(Calculator!$C$16,L39+M40))-M40),2)))</f>
        <v>328190</v>
      </c>
      <c r="M40" s="10">
        <f>ROUND(L39*Calculator!$C$9/1200,2)</f>
        <v>1779.7</v>
      </c>
    </row>
    <row r="41" ht="17" customHeight="1" spans="2:13" x14ac:dyDescent="0.25">
      <c r="B41" s="15">
        <v>36</v>
      </c>
      <c r="C41" s="11">
        <f>DATE(YEAR(Calculator!$C$11),MONTH(Calculator!$C$11)+B41-1,DAY(Calculator!$C$11))</f>
        <v>47423</v>
      </c>
      <c r="D41" s="10">
        <f>I40</f>
        <v>320505.29</v>
      </c>
      <c r="E41" s="10">
        <f>IF(D41&lt;=0,0,IF(B41&gt;=Calculator!$C$15,D41+G41,MIN(Calculator!$C$16,D41+G41)))</f>
        <v>2149.03</v>
      </c>
      <c r="F41" s="10">
        <f>IF(D41&lt;=0,0,MIN(Calculator!$C$12,D41+G41-E41))</f>
        <v>200</v>
      </c>
      <c r="G41" s="10">
        <f>ROUND(D41*Calculator!$C$9/1200,2)</f>
        <v>1736.07</v>
      </c>
      <c r="H41" s="10">
        <f>E41+F41-G41</f>
        <v>612.9600000000003</v>
      </c>
      <c r="I41" s="10">
        <f>MAX(0,ROUND(D41-H41,2))</f>
        <v>319892.33</v>
      </c>
      <c r="J41" s="10">
        <f>J40+G41</f>
        <v>64457.41000000001</v>
      </c>
      <c r="K41" s="13">
        <f>INT((B41-1)/12)+1</f>
        <v>3</v>
      </c>
      <c r="L41" s="10">
        <f>IF(L40&lt;=0,0,MAX(0,ROUND(L40-(IF(B41&gt;=Calculator!$C$15,L40+M41,MIN(Calculator!$C$16,L40+M41))-M41),2)))</f>
        <v>327818.67</v>
      </c>
      <c r="M41" s="10">
        <f>ROUND(L40*Calculator!$C$9/1200,2)</f>
        <v>1777.7</v>
      </c>
    </row>
    <row r="42" ht="17" customHeight="1" spans="2:13" x14ac:dyDescent="0.25">
      <c r="B42" s="15">
        <v>37</v>
      </c>
      <c r="C42" s="11">
        <f>DATE(YEAR(Calculator!$C$11),MONTH(Calculator!$C$11)+B42-1,DAY(Calculator!$C$11))</f>
        <v>47453</v>
      </c>
      <c r="D42" s="10">
        <f>I41</f>
        <v>319892.33</v>
      </c>
      <c r="E42" s="10">
        <f>IF(D42&lt;=0,0,IF(B42&gt;=Calculator!$C$15,D42+G42,MIN(Calculator!$C$16,D42+G42)))</f>
        <v>2149.03</v>
      </c>
      <c r="F42" s="10">
        <f>IF(D42&lt;=0,0,MIN(Calculator!$C$12,D42+G42-E42))</f>
        <v>200</v>
      </c>
      <c r="G42" s="10">
        <f>ROUND(D42*Calculator!$C$9/1200,2)</f>
        <v>1732.75</v>
      </c>
      <c r="H42" s="10">
        <f>E42+F42-G42</f>
        <v>616.2800000000002</v>
      </c>
      <c r="I42" s="10">
        <f>MAX(0,ROUND(D42-H42,2))</f>
        <v>319276.05</v>
      </c>
      <c r="J42" s="10">
        <f>J41+G42</f>
        <v>66190.16</v>
      </c>
      <c r="K42" s="13">
        <f>INT((B42-1)/12)+1</f>
        <v>4</v>
      </c>
      <c r="L42" s="10">
        <f>IF(L41&lt;=0,0,MAX(0,ROUND(L41-(IF(B42&gt;=Calculator!$C$15,L41+M42,MIN(Calculator!$C$16,L41+M42))-M42),2)))</f>
        <v>327445.32</v>
      </c>
      <c r="M42" s="10">
        <f>ROUND(L41*Calculator!$C$9/1200,2)</f>
        <v>1775.68</v>
      </c>
    </row>
    <row r="43" ht="17" customHeight="1" spans="2:13" x14ac:dyDescent="0.25">
      <c r="B43" s="15">
        <v>38</v>
      </c>
      <c r="C43" s="11">
        <f>DATE(YEAR(Calculator!$C$11),MONTH(Calculator!$C$11)+B43-1,DAY(Calculator!$C$11))</f>
        <v>47484</v>
      </c>
      <c r="D43" s="10">
        <f>I42</f>
        <v>319276.05</v>
      </c>
      <c r="E43" s="10">
        <f>IF(D43&lt;=0,0,IF(B43&gt;=Calculator!$C$15,D43+G43,MIN(Calculator!$C$16,D43+G43)))</f>
        <v>2149.03</v>
      </c>
      <c r="F43" s="10">
        <f>IF(D43&lt;=0,0,MIN(Calculator!$C$12,D43+G43-E43))</f>
        <v>200</v>
      </c>
      <c r="G43" s="10">
        <f>ROUND(D43*Calculator!$C$9/1200,2)</f>
        <v>1729.41</v>
      </c>
      <c r="H43" s="10">
        <f>E43+F43-G43</f>
        <v>619.6200000000001</v>
      </c>
      <c r="I43" s="10">
        <f>MAX(0,ROUND(D43-H43,2))</f>
        <v>318656.43</v>
      </c>
      <c r="J43" s="10">
        <f>J42+G43</f>
        <v>67919.57</v>
      </c>
      <c r="K43" s="13">
        <f>INT((B43-1)/12)+1</f>
        <v>4</v>
      </c>
      <c r="L43" s="10">
        <f>IF(L42&lt;=0,0,MAX(0,ROUND(L42-(IF(B43&gt;=Calculator!$C$15,L42+M43,MIN(Calculator!$C$16,L42+M43))-M43),2)))</f>
        <v>327069.95</v>
      </c>
      <c r="M43" s="10">
        <f>ROUND(L42*Calculator!$C$9/1200,2)</f>
        <v>1773.66</v>
      </c>
    </row>
    <row r="44" ht="17" customHeight="1" spans="2:13" x14ac:dyDescent="0.25">
      <c r="B44" s="15">
        <v>39</v>
      </c>
      <c r="C44" s="11">
        <f>DATE(YEAR(Calculator!$C$11),MONTH(Calculator!$C$11)+B44-1,DAY(Calculator!$C$11))</f>
        <v>47515</v>
      </c>
      <c r="D44" s="10">
        <f>I43</f>
        <v>318656.43</v>
      </c>
      <c r="E44" s="10">
        <f>IF(D44&lt;=0,0,IF(B44&gt;=Calculator!$C$15,D44+G44,MIN(Calculator!$C$16,D44+G44)))</f>
        <v>2149.03</v>
      </c>
      <c r="F44" s="10">
        <f>IF(D44&lt;=0,0,MIN(Calculator!$C$12,D44+G44-E44))</f>
        <v>200</v>
      </c>
      <c r="G44" s="10">
        <f>ROUND(D44*Calculator!$C$9/1200,2)</f>
        <v>1726.06</v>
      </c>
      <c r="H44" s="10">
        <f>E44+F44-G44</f>
        <v>622.9700000000003</v>
      </c>
      <c r="I44" s="10">
        <f>MAX(0,ROUND(D44-H44,2))</f>
        <v>318033.46</v>
      </c>
      <c r="J44" s="10">
        <f>J43+G44</f>
        <v>69645.63</v>
      </c>
      <c r="K44" s="13">
        <f>INT((B44-1)/12)+1</f>
        <v>4</v>
      </c>
      <c r="L44" s="10">
        <f>IF(L43&lt;=0,0,MAX(0,ROUND(L43-(IF(B44&gt;=Calculator!$C$15,L43+M44,MIN(Calculator!$C$16,L43+M44))-M44),2)))</f>
        <v>326692.55</v>
      </c>
      <c r="M44" s="10">
        <f>ROUND(L43*Calculator!$C$9/1200,2)</f>
        <v>1771.63</v>
      </c>
    </row>
    <row r="45" ht="17" customHeight="1" spans="2:13" x14ac:dyDescent="0.25">
      <c r="B45" s="15">
        <v>40</v>
      </c>
      <c r="C45" s="11">
        <f>DATE(YEAR(Calculator!$C$11),MONTH(Calculator!$C$11)+B45-1,DAY(Calculator!$C$11))</f>
        <v>47543</v>
      </c>
      <c r="D45" s="10">
        <f>I44</f>
        <v>318033.46</v>
      </c>
      <c r="E45" s="10">
        <f>IF(D45&lt;=0,0,IF(B45&gt;=Calculator!$C$15,D45+G45,MIN(Calculator!$C$16,D45+G45)))</f>
        <v>2149.03</v>
      </c>
      <c r="F45" s="10">
        <f>IF(D45&lt;=0,0,MIN(Calculator!$C$12,D45+G45-E45))</f>
        <v>200</v>
      </c>
      <c r="G45" s="10">
        <f>ROUND(D45*Calculator!$C$9/1200,2)</f>
        <v>1722.68</v>
      </c>
      <c r="H45" s="10">
        <f>E45+F45-G45</f>
        <v>626.3500000000001</v>
      </c>
      <c r="I45" s="10">
        <f>MAX(0,ROUND(D45-H45,2))</f>
        <v>317407.11</v>
      </c>
      <c r="J45" s="10">
        <f>J44+G45</f>
        <v>71368.31</v>
      </c>
      <c r="K45" s="13">
        <f>INT((B45-1)/12)+1</f>
        <v>4</v>
      </c>
      <c r="L45" s="10">
        <f>IF(L44&lt;=0,0,MAX(0,ROUND(L44-(IF(B45&gt;=Calculator!$C$15,L44+M45,MIN(Calculator!$C$16,L44+M45))-M45),2)))</f>
        <v>326313.1</v>
      </c>
      <c r="M45" s="10">
        <f>ROUND(L44*Calculator!$C$9/1200,2)</f>
        <v>1769.58</v>
      </c>
    </row>
    <row r="46" ht="17" customHeight="1" spans="2:13" x14ac:dyDescent="0.25">
      <c r="B46" s="15">
        <v>41</v>
      </c>
      <c r="C46" s="11">
        <f>DATE(YEAR(Calculator!$C$11),MONTH(Calculator!$C$11)+B46-1,DAY(Calculator!$C$11))</f>
        <v>47574</v>
      </c>
      <c r="D46" s="10">
        <f>I45</f>
        <v>317407.11</v>
      </c>
      <c r="E46" s="10">
        <f>IF(D46&lt;=0,0,IF(B46&gt;=Calculator!$C$15,D46+G46,MIN(Calculator!$C$16,D46+G46)))</f>
        <v>2149.03</v>
      </c>
      <c r="F46" s="10">
        <f>IF(D46&lt;=0,0,MIN(Calculator!$C$12,D46+G46-E46))</f>
        <v>200</v>
      </c>
      <c r="G46" s="10">
        <f>ROUND(D46*Calculator!$C$9/1200,2)</f>
        <v>1719.29</v>
      </c>
      <c r="H46" s="10">
        <f>E46+F46-G46</f>
        <v>629.7400000000002</v>
      </c>
      <c r="I46" s="10">
        <f>MAX(0,ROUND(D46-H46,2))</f>
        <v>316777.37</v>
      </c>
      <c r="J46" s="10">
        <f>J45+G46</f>
        <v>73087.59999999999</v>
      </c>
      <c r="K46" s="13">
        <f>INT((B46-1)/12)+1</f>
        <v>4</v>
      </c>
      <c r="L46" s="10">
        <f>IF(L45&lt;=0,0,MAX(0,ROUND(L45-(IF(B46&gt;=Calculator!$C$15,L45+M46,MIN(Calculator!$C$16,L45+M46))-M46),2)))</f>
        <v>325931.6</v>
      </c>
      <c r="M46" s="10">
        <f>ROUND(L45*Calculator!$C$9/1200,2)</f>
        <v>1767.53</v>
      </c>
    </row>
    <row r="47" ht="17" customHeight="1" spans="2:13" x14ac:dyDescent="0.25">
      <c r="B47" s="15">
        <v>42</v>
      </c>
      <c r="C47" s="11">
        <f>DATE(YEAR(Calculator!$C$11),MONTH(Calculator!$C$11)+B47-1,DAY(Calculator!$C$11))</f>
        <v>47604</v>
      </c>
      <c r="D47" s="10">
        <f>I46</f>
        <v>316777.37</v>
      </c>
      <c r="E47" s="10">
        <f>IF(D47&lt;=0,0,IF(B47&gt;=Calculator!$C$15,D47+G47,MIN(Calculator!$C$16,D47+G47)))</f>
        <v>2149.03</v>
      </c>
      <c r="F47" s="10">
        <f>IF(D47&lt;=0,0,MIN(Calculator!$C$12,D47+G47-E47))</f>
        <v>200</v>
      </c>
      <c r="G47" s="10">
        <f>ROUND(D47*Calculator!$C$9/1200,2)</f>
        <v>1715.88</v>
      </c>
      <c r="H47" s="10">
        <f>E47+F47-G47</f>
        <v>633.1500000000001</v>
      </c>
      <c r="I47" s="10">
        <f>MAX(0,ROUND(D47-H47,2))</f>
        <v>316144.22</v>
      </c>
      <c r="J47" s="10">
        <f>J46+G47</f>
        <v>74803.48</v>
      </c>
      <c r="K47" s="13">
        <f>INT((B47-1)/12)+1</f>
        <v>4</v>
      </c>
      <c r="L47" s="10">
        <f>IF(L46&lt;=0,0,MAX(0,ROUND(L46-(IF(B47&gt;=Calculator!$C$15,L46+M47,MIN(Calculator!$C$16,L46+M47))-M47),2)))</f>
        <v>325548.03</v>
      </c>
      <c r="M47" s="10">
        <f>ROUND(L46*Calculator!$C$9/1200,2)</f>
        <v>1765.46</v>
      </c>
    </row>
    <row r="48" ht="17" customHeight="1" spans="2:13" x14ac:dyDescent="0.25">
      <c r="B48" s="15">
        <v>43</v>
      </c>
      <c r="C48" s="11">
        <f>DATE(YEAR(Calculator!$C$11),MONTH(Calculator!$C$11)+B48-1,DAY(Calculator!$C$11))</f>
        <v>47635</v>
      </c>
      <c r="D48" s="10">
        <f>I47</f>
        <v>316144.22</v>
      </c>
      <c r="E48" s="10">
        <f>IF(D48&lt;=0,0,IF(B48&gt;=Calculator!$C$15,D48+G48,MIN(Calculator!$C$16,D48+G48)))</f>
        <v>2149.03</v>
      </c>
      <c r="F48" s="10">
        <f>IF(D48&lt;=0,0,MIN(Calculator!$C$12,D48+G48-E48))</f>
        <v>200</v>
      </c>
      <c r="G48" s="10">
        <f>ROUND(D48*Calculator!$C$9/1200,2)</f>
        <v>1712.45</v>
      </c>
      <c r="H48" s="10">
        <f>E48+F48-G48</f>
        <v>636.5800000000002</v>
      </c>
      <c r="I48" s="10">
        <f>MAX(0,ROUND(D48-H48,2))</f>
        <v>315507.64</v>
      </c>
      <c r="J48" s="10">
        <f>J47+G48</f>
        <v>76515.93</v>
      </c>
      <c r="K48" s="13">
        <f>INT((B48-1)/12)+1</f>
        <v>4</v>
      </c>
      <c r="L48" s="10">
        <f>IF(L47&lt;=0,0,MAX(0,ROUND(L47-(IF(B48&gt;=Calculator!$C$15,L47+M48,MIN(Calculator!$C$16,L47+M48))-M48),2)))</f>
        <v>325162.39</v>
      </c>
      <c r="M48" s="10">
        <f>ROUND(L47*Calculator!$C$9/1200,2)</f>
        <v>1763.39</v>
      </c>
    </row>
    <row r="49" ht="17" customHeight="1" spans="2:13" x14ac:dyDescent="0.25">
      <c r="B49" s="15">
        <v>44</v>
      </c>
      <c r="C49" s="11">
        <f>DATE(YEAR(Calculator!$C$11),MONTH(Calculator!$C$11)+B49-1,DAY(Calculator!$C$11))</f>
        <v>47665</v>
      </c>
      <c r="D49" s="10">
        <f>I48</f>
        <v>315507.64</v>
      </c>
      <c r="E49" s="10">
        <f>IF(D49&lt;=0,0,IF(B49&gt;=Calculator!$C$15,D49+G49,MIN(Calculator!$C$16,D49+G49)))</f>
        <v>2149.03</v>
      </c>
      <c r="F49" s="10">
        <f>IF(D49&lt;=0,0,MIN(Calculator!$C$12,D49+G49-E49))</f>
        <v>200</v>
      </c>
      <c r="G49" s="10">
        <f>ROUND(D49*Calculator!$C$9/1200,2)</f>
        <v>1709</v>
      </c>
      <c r="H49" s="10">
        <f>E49+F49-G49</f>
        <v>640.0300000000002</v>
      </c>
      <c r="I49" s="10">
        <f>MAX(0,ROUND(D49-H49,2))</f>
        <v>314867.61</v>
      </c>
      <c r="J49" s="10">
        <f>J48+G49</f>
        <v>78224.93</v>
      </c>
      <c r="K49" s="13">
        <f>INT((B49-1)/12)+1</f>
        <v>4</v>
      </c>
      <c r="L49" s="10">
        <f>IF(L48&lt;=0,0,MAX(0,ROUND(L48-(IF(B49&gt;=Calculator!$C$15,L48+M49,MIN(Calculator!$C$16,L48+M49))-M49),2)))</f>
        <v>324774.66</v>
      </c>
      <c r="M49" s="10">
        <f>ROUND(L48*Calculator!$C$9/1200,2)</f>
        <v>1761.3</v>
      </c>
    </row>
    <row r="50" ht="17" customHeight="1" spans="2:13" x14ac:dyDescent="0.25">
      <c r="B50" s="15">
        <v>45</v>
      </c>
      <c r="C50" s="11">
        <f>DATE(YEAR(Calculator!$C$11),MONTH(Calculator!$C$11)+B50-1,DAY(Calculator!$C$11))</f>
        <v>47696</v>
      </c>
      <c r="D50" s="10">
        <f>I49</f>
        <v>314867.61</v>
      </c>
      <c r="E50" s="10">
        <f>IF(D50&lt;=0,0,IF(B50&gt;=Calculator!$C$15,D50+G50,MIN(Calculator!$C$16,D50+G50)))</f>
        <v>2149.03</v>
      </c>
      <c r="F50" s="10">
        <f>IF(D50&lt;=0,0,MIN(Calculator!$C$12,D50+G50-E50))</f>
        <v>200</v>
      </c>
      <c r="G50" s="10">
        <f>ROUND(D50*Calculator!$C$9/1200,2)</f>
        <v>1705.53</v>
      </c>
      <c r="H50" s="10">
        <f>E50+F50-G50</f>
        <v>643.5000000000002</v>
      </c>
      <c r="I50" s="10">
        <f>MAX(0,ROUND(D50-H50,2))</f>
        <v>314224.11</v>
      </c>
      <c r="J50" s="10">
        <f>J49+G50</f>
        <v>79930.45999999999</v>
      </c>
      <c r="K50" s="13">
        <f>INT((B50-1)/12)+1</f>
        <v>4</v>
      </c>
      <c r="L50" s="10">
        <f>IF(L49&lt;=0,0,MAX(0,ROUND(L49-(IF(B50&gt;=Calculator!$C$15,L49+M50,MIN(Calculator!$C$16,L49+M50))-M50),2)))</f>
        <v>324384.83</v>
      </c>
      <c r="M50" s="10">
        <f>ROUND(L49*Calculator!$C$9/1200,2)</f>
        <v>1759.2</v>
      </c>
    </row>
    <row r="51" ht="17" customHeight="1" spans="2:13" x14ac:dyDescent="0.25">
      <c r="B51" s="15">
        <v>46</v>
      </c>
      <c r="C51" s="11">
        <f>DATE(YEAR(Calculator!$C$11),MONTH(Calculator!$C$11)+B51-1,DAY(Calculator!$C$11))</f>
        <v>47727</v>
      </c>
      <c r="D51" s="10">
        <f>I50</f>
        <v>314224.11</v>
      </c>
      <c r="E51" s="10">
        <f>IF(D51&lt;=0,0,IF(B51&gt;=Calculator!$C$15,D51+G51,MIN(Calculator!$C$16,D51+G51)))</f>
        <v>2149.03</v>
      </c>
      <c r="F51" s="10">
        <f>IF(D51&lt;=0,0,MIN(Calculator!$C$12,D51+G51-E51))</f>
        <v>200</v>
      </c>
      <c r="G51" s="10">
        <f>ROUND(D51*Calculator!$C$9/1200,2)</f>
        <v>1702.05</v>
      </c>
      <c r="H51" s="10">
        <f>E51+F51-G51</f>
        <v>646.9800000000002</v>
      </c>
      <c r="I51" s="10">
        <f>MAX(0,ROUND(D51-H51,2))</f>
        <v>313577.13</v>
      </c>
      <c r="J51" s="10">
        <f>J50+G51</f>
        <v>81632.51</v>
      </c>
      <c r="K51" s="13">
        <f>INT((B51-1)/12)+1</f>
        <v>4</v>
      </c>
      <c r="L51" s="10">
        <f>IF(L50&lt;=0,0,MAX(0,ROUND(L50-(IF(B51&gt;=Calculator!$C$15,L50+M51,MIN(Calculator!$C$16,L50+M51))-M51),2)))</f>
        <v>323992.88</v>
      </c>
      <c r="M51" s="10">
        <f>ROUND(L50*Calculator!$C$9/1200,2)</f>
        <v>1757.08</v>
      </c>
    </row>
    <row r="52" ht="17" customHeight="1" spans="2:13" x14ac:dyDescent="0.25">
      <c r="B52" s="15">
        <v>47</v>
      </c>
      <c r="C52" s="11">
        <f>DATE(YEAR(Calculator!$C$11),MONTH(Calculator!$C$11)+B52-1,DAY(Calculator!$C$11))</f>
        <v>47757</v>
      </c>
      <c r="D52" s="10">
        <f>I51</f>
        <v>313577.13</v>
      </c>
      <c r="E52" s="10">
        <f>IF(D52&lt;=0,0,IF(B52&gt;=Calculator!$C$15,D52+G52,MIN(Calculator!$C$16,D52+G52)))</f>
        <v>2149.03</v>
      </c>
      <c r="F52" s="10">
        <f>IF(D52&lt;=0,0,MIN(Calculator!$C$12,D52+G52-E52))</f>
        <v>200</v>
      </c>
      <c r="G52" s="10">
        <f>ROUND(D52*Calculator!$C$9/1200,2)</f>
        <v>1698.54</v>
      </c>
      <c r="H52" s="10">
        <f>E52+F52-G52</f>
        <v>650.4900000000002</v>
      </c>
      <c r="I52" s="10">
        <f>MAX(0,ROUND(D52-H52,2))</f>
        <v>312926.64</v>
      </c>
      <c r="J52" s="10">
        <f>J51+G52</f>
        <v>83331.04999999999</v>
      </c>
      <c r="K52" s="13">
        <f>INT((B52-1)/12)+1</f>
        <v>4</v>
      </c>
      <c r="L52" s="10">
        <f>IF(L51&lt;=0,0,MAX(0,ROUND(L51-(IF(B52&gt;=Calculator!$C$15,L51+M52,MIN(Calculator!$C$16,L51+M52))-M52),2)))</f>
        <v>323598.81</v>
      </c>
      <c r="M52" s="10">
        <f>ROUND(L51*Calculator!$C$9/1200,2)</f>
        <v>1754.96</v>
      </c>
    </row>
    <row r="53" ht="17" customHeight="1" spans="2:13" x14ac:dyDescent="0.25">
      <c r="B53" s="15">
        <v>48</v>
      </c>
      <c r="C53" s="11">
        <f>DATE(YEAR(Calculator!$C$11),MONTH(Calculator!$C$11)+B53-1,DAY(Calculator!$C$11))</f>
        <v>47788</v>
      </c>
      <c r="D53" s="10">
        <f>I52</f>
        <v>312926.64</v>
      </c>
      <c r="E53" s="10">
        <f>IF(D53&lt;=0,0,IF(B53&gt;=Calculator!$C$15,D53+G53,MIN(Calculator!$C$16,D53+G53)))</f>
        <v>2149.03</v>
      </c>
      <c r="F53" s="10">
        <f>IF(D53&lt;=0,0,MIN(Calculator!$C$12,D53+G53-E53))</f>
        <v>200</v>
      </c>
      <c r="G53" s="10">
        <f>ROUND(D53*Calculator!$C$9/1200,2)</f>
        <v>1695.02</v>
      </c>
      <c r="H53" s="10">
        <f>E53+F53-G53</f>
        <v>654.0100000000002</v>
      </c>
      <c r="I53" s="10">
        <f>MAX(0,ROUND(D53-H53,2))</f>
        <v>312272.63</v>
      </c>
      <c r="J53" s="10">
        <f>J52+G53</f>
        <v>85026.06999999999</v>
      </c>
      <c r="K53" s="13">
        <f>INT((B53-1)/12)+1</f>
        <v>4</v>
      </c>
      <c r="L53" s="10">
        <f>IF(L52&lt;=0,0,MAX(0,ROUND(L52-(IF(B53&gt;=Calculator!$C$15,L52+M53,MIN(Calculator!$C$16,L52+M53))-M53),2)))</f>
        <v>323202.61</v>
      </c>
      <c r="M53" s="10">
        <f>ROUND(L52*Calculator!$C$9/1200,2)</f>
        <v>1752.83</v>
      </c>
    </row>
    <row r="54" ht="17" customHeight="1" spans="2:13" x14ac:dyDescent="0.25">
      <c r="B54" s="15">
        <v>49</v>
      </c>
      <c r="C54" s="11">
        <f>DATE(YEAR(Calculator!$C$11),MONTH(Calculator!$C$11)+B54-1,DAY(Calculator!$C$11))</f>
        <v>47818</v>
      </c>
      <c r="D54" s="10">
        <f>I53</f>
        <v>312272.63</v>
      </c>
      <c r="E54" s="10">
        <f>IF(D54&lt;=0,0,IF(B54&gt;=Calculator!$C$15,D54+G54,MIN(Calculator!$C$16,D54+G54)))</f>
        <v>2149.03</v>
      </c>
      <c r="F54" s="10">
        <f>IF(D54&lt;=0,0,MIN(Calculator!$C$12,D54+G54-E54))</f>
        <v>200</v>
      </c>
      <c r="G54" s="10">
        <f>ROUND(D54*Calculator!$C$9/1200,2)</f>
        <v>1691.48</v>
      </c>
      <c r="H54" s="10">
        <f>E54+F54-G54</f>
        <v>657.5500000000002</v>
      </c>
      <c r="I54" s="10">
        <f>MAX(0,ROUND(D54-H54,2))</f>
        <v>311615.08</v>
      </c>
      <c r="J54" s="10">
        <f>J53+G54</f>
        <v>86717.54999999999</v>
      </c>
      <c r="K54" s="13">
        <f>INT((B54-1)/12)+1</f>
        <v>5</v>
      </c>
      <c r="L54" s="10">
        <f>IF(L53&lt;=0,0,MAX(0,ROUND(L53-(IF(B54&gt;=Calculator!$C$15,L53+M54,MIN(Calculator!$C$16,L53+M54))-M54),2)))</f>
        <v>322804.26</v>
      </c>
      <c r="M54" s="10">
        <f>ROUND(L53*Calculator!$C$9/1200,2)</f>
        <v>1750.68</v>
      </c>
    </row>
    <row r="55" ht="17" customHeight="1" spans="2:13" x14ac:dyDescent="0.25">
      <c r="B55" s="15">
        <v>50</v>
      </c>
      <c r="C55" s="11">
        <f>DATE(YEAR(Calculator!$C$11),MONTH(Calculator!$C$11)+B55-1,DAY(Calculator!$C$11))</f>
        <v>47849</v>
      </c>
      <c r="D55" s="10">
        <f>I54</f>
        <v>311615.08</v>
      </c>
      <c r="E55" s="10">
        <f>IF(D55&lt;=0,0,IF(B55&gt;=Calculator!$C$15,D55+G55,MIN(Calculator!$C$16,D55+G55)))</f>
        <v>2149.03</v>
      </c>
      <c r="F55" s="10">
        <f>IF(D55&lt;=0,0,MIN(Calculator!$C$12,D55+G55-E55))</f>
        <v>200</v>
      </c>
      <c r="G55" s="10">
        <f>ROUND(D55*Calculator!$C$9/1200,2)</f>
        <v>1687.92</v>
      </c>
      <c r="H55" s="10">
        <f>E55+F55-G55</f>
        <v>661.1100000000001</v>
      </c>
      <c r="I55" s="10">
        <f>MAX(0,ROUND(D55-H55,2))</f>
        <v>310953.97</v>
      </c>
      <c r="J55" s="10">
        <f>J54+G55</f>
        <v>88405.46999999999</v>
      </c>
      <c r="K55" s="13">
        <f>INT((B55-1)/12)+1</f>
        <v>5</v>
      </c>
      <c r="L55" s="10">
        <f>IF(L54&lt;=0,0,MAX(0,ROUND(L54-(IF(B55&gt;=Calculator!$C$15,L54+M55,MIN(Calculator!$C$16,L54+M55))-M55),2)))</f>
        <v>322403.75</v>
      </c>
      <c r="M55" s="10">
        <f>ROUND(L54*Calculator!$C$9/1200,2)</f>
        <v>1748.52</v>
      </c>
    </row>
    <row r="56" ht="17" customHeight="1" spans="2:13" x14ac:dyDescent="0.25">
      <c r="B56" s="15">
        <v>51</v>
      </c>
      <c r="C56" s="11">
        <f>DATE(YEAR(Calculator!$C$11),MONTH(Calculator!$C$11)+B56-1,DAY(Calculator!$C$11))</f>
        <v>47880</v>
      </c>
      <c r="D56" s="10">
        <f>I55</f>
        <v>310953.97</v>
      </c>
      <c r="E56" s="10">
        <f>IF(D56&lt;=0,0,IF(B56&gt;=Calculator!$C$15,D56+G56,MIN(Calculator!$C$16,D56+G56)))</f>
        <v>2149.03</v>
      </c>
      <c r="F56" s="10">
        <f>IF(D56&lt;=0,0,MIN(Calculator!$C$12,D56+G56-E56))</f>
        <v>200</v>
      </c>
      <c r="G56" s="10">
        <f>ROUND(D56*Calculator!$C$9/1200,2)</f>
        <v>1684.33</v>
      </c>
      <c r="H56" s="10">
        <f>E56+F56-G56</f>
        <v>664.7000000000003</v>
      </c>
      <c r="I56" s="10">
        <f>MAX(0,ROUND(D56-H56,2))</f>
        <v>310289.27</v>
      </c>
      <c r="J56" s="10">
        <f>J55+G56</f>
        <v>90089.79999999999</v>
      </c>
      <c r="K56" s="13">
        <f>INT((B56-1)/12)+1</f>
        <v>5</v>
      </c>
      <c r="L56" s="10">
        <f>IF(L55&lt;=0,0,MAX(0,ROUND(L55-(IF(B56&gt;=Calculator!$C$15,L55+M56,MIN(Calculator!$C$16,L55+M56))-M56),2)))</f>
        <v>322001.07</v>
      </c>
      <c r="M56" s="10">
        <f>ROUND(L55*Calculator!$C$9/1200,2)</f>
        <v>1746.35</v>
      </c>
    </row>
    <row r="57" ht="17" customHeight="1" spans="2:13" x14ac:dyDescent="0.25">
      <c r="B57" s="15">
        <v>52</v>
      </c>
      <c r="C57" s="11">
        <f>DATE(YEAR(Calculator!$C$11),MONTH(Calculator!$C$11)+B57-1,DAY(Calculator!$C$11))</f>
        <v>47908</v>
      </c>
      <c r="D57" s="10">
        <f>I56</f>
        <v>310289.27</v>
      </c>
      <c r="E57" s="10">
        <f>IF(D57&lt;=0,0,IF(B57&gt;=Calculator!$C$15,D57+G57,MIN(Calculator!$C$16,D57+G57)))</f>
        <v>2149.03</v>
      </c>
      <c r="F57" s="10">
        <f>IF(D57&lt;=0,0,MIN(Calculator!$C$12,D57+G57-E57))</f>
        <v>200</v>
      </c>
      <c r="G57" s="10">
        <f>ROUND(D57*Calculator!$C$9/1200,2)</f>
        <v>1680.73</v>
      </c>
      <c r="H57" s="10">
        <f>E57+F57-G57</f>
        <v>668.3000000000002</v>
      </c>
      <c r="I57" s="10">
        <f>MAX(0,ROUND(D57-H57,2))</f>
        <v>309620.97</v>
      </c>
      <c r="J57" s="10">
        <f>J56+G57</f>
        <v>91770.52999999998</v>
      </c>
      <c r="K57" s="13">
        <f>INT((B57-1)/12)+1</f>
        <v>5</v>
      </c>
      <c r="L57" s="10">
        <f>IF(L56&lt;=0,0,MAX(0,ROUND(L56-(IF(B57&gt;=Calculator!$C$15,L56+M57,MIN(Calculator!$C$16,L56+M57))-M57),2)))</f>
        <v>321596.21</v>
      </c>
      <c r="M57" s="10">
        <f>ROUND(L56*Calculator!$C$9/1200,2)</f>
        <v>1744.17</v>
      </c>
    </row>
    <row r="58" ht="17" customHeight="1" spans="2:13" x14ac:dyDescent="0.25">
      <c r="B58" s="15">
        <v>53</v>
      </c>
      <c r="C58" s="11">
        <f>DATE(YEAR(Calculator!$C$11),MONTH(Calculator!$C$11)+B58-1,DAY(Calculator!$C$11))</f>
        <v>47939</v>
      </c>
      <c r="D58" s="10">
        <f>I57</f>
        <v>309620.97</v>
      </c>
      <c r="E58" s="10">
        <f>IF(D58&lt;=0,0,IF(B58&gt;=Calculator!$C$15,D58+G58,MIN(Calculator!$C$16,D58+G58)))</f>
        <v>2149.03</v>
      </c>
      <c r="F58" s="10">
        <f>IF(D58&lt;=0,0,MIN(Calculator!$C$12,D58+G58-E58))</f>
        <v>200</v>
      </c>
      <c r="G58" s="10">
        <f>ROUND(D58*Calculator!$C$9/1200,2)</f>
        <v>1677.11</v>
      </c>
      <c r="H58" s="10">
        <f>E58+F58-G58</f>
        <v>671.9200000000003</v>
      </c>
      <c r="I58" s="10">
        <f>MAX(0,ROUND(D58-H58,2))</f>
        <v>308949.05</v>
      </c>
      <c r="J58" s="10">
        <f>J57+G58</f>
        <v>93447.63999999998</v>
      </c>
      <c r="K58" s="13">
        <f>INT((B58-1)/12)+1</f>
        <v>5</v>
      </c>
      <c r="L58" s="10">
        <f>IF(L57&lt;=0,0,MAX(0,ROUND(L57-(IF(B58&gt;=Calculator!$C$15,L57+M58,MIN(Calculator!$C$16,L57+M58))-M58),2)))</f>
        <v>321189.16</v>
      </c>
      <c r="M58" s="10">
        <f>ROUND(L57*Calculator!$C$9/1200,2)</f>
        <v>1741.98</v>
      </c>
    </row>
    <row r="59" ht="17" customHeight="1" spans="2:13" x14ac:dyDescent="0.25">
      <c r="B59" s="15">
        <v>54</v>
      </c>
      <c r="C59" s="11">
        <f>DATE(YEAR(Calculator!$C$11),MONTH(Calculator!$C$11)+B59-1,DAY(Calculator!$C$11))</f>
        <v>47969</v>
      </c>
      <c r="D59" s="10">
        <f>I58</f>
        <v>308949.05</v>
      </c>
      <c r="E59" s="10">
        <f>IF(D59&lt;=0,0,IF(B59&gt;=Calculator!$C$15,D59+G59,MIN(Calculator!$C$16,D59+G59)))</f>
        <v>2149.03</v>
      </c>
      <c r="F59" s="10">
        <f>IF(D59&lt;=0,0,MIN(Calculator!$C$12,D59+G59-E59))</f>
        <v>200</v>
      </c>
      <c r="G59" s="10">
        <f>ROUND(D59*Calculator!$C$9/1200,2)</f>
        <v>1673.47</v>
      </c>
      <c r="H59" s="10">
        <f>E59+F59-G59</f>
        <v>675.5600000000002</v>
      </c>
      <c r="I59" s="10">
        <f>MAX(0,ROUND(D59-H59,2))</f>
        <v>308273.49</v>
      </c>
      <c r="J59" s="10">
        <f>J58+G59</f>
        <v>95121.10999999999</v>
      </c>
      <c r="K59" s="13">
        <f>INT((B59-1)/12)+1</f>
        <v>5</v>
      </c>
      <c r="L59" s="10">
        <f>IF(L58&lt;=0,0,MAX(0,ROUND(L58-(IF(B59&gt;=Calculator!$C$15,L58+M59,MIN(Calculator!$C$16,L58+M59))-M59),2)))</f>
        <v>320779.9</v>
      </c>
      <c r="M59" s="10">
        <f>ROUND(L58*Calculator!$C$9/1200,2)</f>
        <v>1739.77</v>
      </c>
    </row>
    <row r="60" ht="17" customHeight="1" spans="2:13" x14ac:dyDescent="0.25">
      <c r="B60" s="15">
        <v>55</v>
      </c>
      <c r="C60" s="11">
        <f>DATE(YEAR(Calculator!$C$11),MONTH(Calculator!$C$11)+B60-1,DAY(Calculator!$C$11))</f>
        <v>48000</v>
      </c>
      <c r="D60" s="10">
        <f>I59</f>
        <v>308273.49</v>
      </c>
      <c r="E60" s="10">
        <f>IF(D60&lt;=0,0,IF(B60&gt;=Calculator!$C$15,D60+G60,MIN(Calculator!$C$16,D60+G60)))</f>
        <v>2149.03</v>
      </c>
      <c r="F60" s="10">
        <f>IF(D60&lt;=0,0,MIN(Calculator!$C$12,D60+G60-E60))</f>
        <v>200</v>
      </c>
      <c r="G60" s="10">
        <f>ROUND(D60*Calculator!$C$9/1200,2)</f>
        <v>1669.81</v>
      </c>
      <c r="H60" s="10">
        <f>E60+F60-G60</f>
        <v>679.2200000000003</v>
      </c>
      <c r="I60" s="10">
        <f>MAX(0,ROUND(D60-H60,2))</f>
        <v>307594.27</v>
      </c>
      <c r="J60" s="10">
        <f>J59+G60</f>
        <v>96790.91999999998</v>
      </c>
      <c r="K60" s="13">
        <f>INT((B60-1)/12)+1</f>
        <v>5</v>
      </c>
      <c r="L60" s="10">
        <f>IF(L59&lt;=0,0,MAX(0,ROUND(L59-(IF(B60&gt;=Calculator!$C$15,L59+M60,MIN(Calculator!$C$16,L59+M60))-M60),2)))</f>
        <v>320368.43</v>
      </c>
      <c r="M60" s="10">
        <f>ROUND(L59*Calculator!$C$9/1200,2)</f>
        <v>1737.56</v>
      </c>
    </row>
    <row r="61" ht="17" customHeight="1" spans="2:13" x14ac:dyDescent="0.25">
      <c r="B61" s="15">
        <v>56</v>
      </c>
      <c r="C61" s="11">
        <f>DATE(YEAR(Calculator!$C$11),MONTH(Calculator!$C$11)+B61-1,DAY(Calculator!$C$11))</f>
        <v>48030</v>
      </c>
      <c r="D61" s="10">
        <f>I60</f>
        <v>307594.27</v>
      </c>
      <c r="E61" s="10">
        <f>IF(D61&lt;=0,0,IF(B61&gt;=Calculator!$C$15,D61+G61,MIN(Calculator!$C$16,D61+G61)))</f>
        <v>2149.03</v>
      </c>
      <c r="F61" s="10">
        <f>IF(D61&lt;=0,0,MIN(Calculator!$C$12,D61+G61-E61))</f>
        <v>200</v>
      </c>
      <c r="G61" s="10">
        <f>ROUND(D61*Calculator!$C$9/1200,2)</f>
        <v>1666.14</v>
      </c>
      <c r="H61" s="10">
        <f>E61+F61-G61</f>
        <v>682.8900000000001</v>
      </c>
      <c r="I61" s="10">
        <f>MAX(0,ROUND(D61-H61,2))</f>
        <v>306911.38</v>
      </c>
      <c r="J61" s="10">
        <f>J60+G61</f>
        <v>98457.05999999998</v>
      </c>
      <c r="K61" s="13">
        <f>INT((B61-1)/12)+1</f>
        <v>5</v>
      </c>
      <c r="L61" s="10">
        <f>IF(L60&lt;=0,0,MAX(0,ROUND(L60-(IF(B61&gt;=Calculator!$C$15,L60+M61,MIN(Calculator!$C$16,L60+M61))-M61),2)))</f>
        <v>319954.73</v>
      </c>
      <c r="M61" s="10">
        <f>ROUND(L60*Calculator!$C$9/1200,2)</f>
        <v>1735.33</v>
      </c>
    </row>
    <row r="62" ht="17" customHeight="1" spans="2:13" x14ac:dyDescent="0.25">
      <c r="B62" s="15">
        <v>57</v>
      </c>
      <c r="C62" s="11">
        <f>DATE(YEAR(Calculator!$C$11),MONTH(Calculator!$C$11)+B62-1,DAY(Calculator!$C$11))</f>
        <v>48061</v>
      </c>
      <c r="D62" s="10">
        <f>I61</f>
        <v>306911.38</v>
      </c>
      <c r="E62" s="10">
        <f>IF(D62&lt;=0,0,IF(B62&gt;=Calculator!$C$15,D62+G62,MIN(Calculator!$C$16,D62+G62)))</f>
        <v>2149.03</v>
      </c>
      <c r="F62" s="10">
        <f>IF(D62&lt;=0,0,MIN(Calculator!$C$12,D62+G62-E62))</f>
        <v>200</v>
      </c>
      <c r="G62" s="10">
        <f>ROUND(D62*Calculator!$C$9/1200,2)</f>
        <v>1662.44</v>
      </c>
      <c r="H62" s="10">
        <f>E62+F62-G62</f>
        <v>686.5900000000001</v>
      </c>
      <c r="I62" s="10">
        <f>MAX(0,ROUND(D62-H62,2))</f>
        <v>306224.79</v>
      </c>
      <c r="J62" s="10">
        <f>J61+G62</f>
        <v>100119.49999999999</v>
      </c>
      <c r="K62" s="13">
        <f>INT((B62-1)/12)+1</f>
        <v>5</v>
      </c>
      <c r="L62" s="10">
        <f>IF(L61&lt;=0,0,MAX(0,ROUND(L61-(IF(B62&gt;=Calculator!$C$15,L61+M62,MIN(Calculator!$C$16,L61+M62))-M62),2)))</f>
        <v>319538.79</v>
      </c>
      <c r="M62" s="10">
        <f>ROUND(L61*Calculator!$C$9/1200,2)</f>
        <v>1733.09</v>
      </c>
    </row>
    <row r="63" ht="17" customHeight="1" spans="2:13" x14ac:dyDescent="0.25">
      <c r="B63" s="15">
        <v>58</v>
      </c>
      <c r="C63" s="11">
        <f>DATE(YEAR(Calculator!$C$11),MONTH(Calculator!$C$11)+B63-1,DAY(Calculator!$C$11))</f>
        <v>48092</v>
      </c>
      <c r="D63" s="10">
        <f>I62</f>
        <v>306224.79</v>
      </c>
      <c r="E63" s="10">
        <f>IF(D63&lt;=0,0,IF(B63&gt;=Calculator!$C$15,D63+G63,MIN(Calculator!$C$16,D63+G63)))</f>
        <v>2149.03</v>
      </c>
      <c r="F63" s="10">
        <f>IF(D63&lt;=0,0,MIN(Calculator!$C$12,D63+G63-E63))</f>
        <v>200</v>
      </c>
      <c r="G63" s="10">
        <f>ROUND(D63*Calculator!$C$9/1200,2)</f>
        <v>1658.72</v>
      </c>
      <c r="H63" s="10">
        <f>E63+F63-G63</f>
        <v>690.3100000000002</v>
      </c>
      <c r="I63" s="10">
        <f>MAX(0,ROUND(D63-H63,2))</f>
        <v>305534.48</v>
      </c>
      <c r="J63" s="10">
        <f>J62+G63</f>
        <v>101778.21999999999</v>
      </c>
      <c r="K63" s="13">
        <f>INT((B63-1)/12)+1</f>
        <v>5</v>
      </c>
      <c r="L63" s="10">
        <f>IF(L62&lt;=0,0,MAX(0,ROUND(L62-(IF(B63&gt;=Calculator!$C$15,L62+M63,MIN(Calculator!$C$16,L62+M63))-M63),2)))</f>
        <v>319120.6</v>
      </c>
      <c r="M63" s="10">
        <f>ROUND(L62*Calculator!$C$9/1200,2)</f>
        <v>1730.84</v>
      </c>
    </row>
    <row r="64" ht="17" customHeight="1" spans="2:13" x14ac:dyDescent="0.25">
      <c r="B64" s="15">
        <v>59</v>
      </c>
      <c r="C64" s="11">
        <f>DATE(YEAR(Calculator!$C$11),MONTH(Calculator!$C$11)+B64-1,DAY(Calculator!$C$11))</f>
        <v>48122</v>
      </c>
      <c r="D64" s="10">
        <f>I63</f>
        <v>305534.48</v>
      </c>
      <c r="E64" s="10">
        <f>IF(D64&lt;=0,0,IF(B64&gt;=Calculator!$C$15,D64+G64,MIN(Calculator!$C$16,D64+G64)))</f>
        <v>2149.03</v>
      </c>
      <c r="F64" s="10">
        <f>IF(D64&lt;=0,0,MIN(Calculator!$C$12,D64+G64-E64))</f>
        <v>200</v>
      </c>
      <c r="G64" s="10">
        <f>ROUND(D64*Calculator!$C$9/1200,2)</f>
        <v>1654.98</v>
      </c>
      <c r="H64" s="10">
        <f>E64+F64-G64</f>
        <v>694.0500000000002</v>
      </c>
      <c r="I64" s="10">
        <f>MAX(0,ROUND(D64-H64,2))</f>
        <v>304840.43</v>
      </c>
      <c r="J64" s="10">
        <f>J63+G64</f>
        <v>103433.19999999998</v>
      </c>
      <c r="K64" s="13">
        <f>INT((B64-1)/12)+1</f>
        <v>5</v>
      </c>
      <c r="L64" s="10">
        <f>IF(L63&lt;=0,0,MAX(0,ROUND(L63-(IF(B64&gt;=Calculator!$C$15,L63+M64,MIN(Calculator!$C$16,L63+M64))-M64),2)))</f>
        <v>318700.14</v>
      </c>
      <c r="M64" s="10">
        <f>ROUND(L63*Calculator!$C$9/1200,2)</f>
        <v>1728.57</v>
      </c>
    </row>
    <row r="65" ht="17" customHeight="1" spans="2:13" x14ac:dyDescent="0.25">
      <c r="B65" s="15">
        <v>60</v>
      </c>
      <c r="C65" s="11">
        <f>DATE(YEAR(Calculator!$C$11),MONTH(Calculator!$C$11)+B65-1,DAY(Calculator!$C$11))</f>
        <v>48153</v>
      </c>
      <c r="D65" s="10">
        <f>I64</f>
        <v>304840.43</v>
      </c>
      <c r="E65" s="10">
        <f>IF(D65&lt;=0,0,IF(B65&gt;=Calculator!$C$15,D65+G65,MIN(Calculator!$C$16,D65+G65)))</f>
        <v>2149.03</v>
      </c>
      <c r="F65" s="10">
        <f>IF(D65&lt;=0,0,MIN(Calculator!$C$12,D65+G65-E65))</f>
        <v>200</v>
      </c>
      <c r="G65" s="10">
        <f>ROUND(D65*Calculator!$C$9/1200,2)</f>
        <v>1651.22</v>
      </c>
      <c r="H65" s="10">
        <f>E65+F65-G65</f>
        <v>697.8100000000002</v>
      </c>
      <c r="I65" s="10">
        <f>MAX(0,ROUND(D65-H65,2))</f>
        <v>304142.62</v>
      </c>
      <c r="J65" s="10">
        <f>J64+G65</f>
        <v>105084.41999999998</v>
      </c>
      <c r="K65" s="13">
        <f>INT((B65-1)/12)+1</f>
        <v>5</v>
      </c>
      <c r="L65" s="10">
        <f>IF(L64&lt;=0,0,MAX(0,ROUND(L64-(IF(B65&gt;=Calculator!$C$15,L64+M65,MIN(Calculator!$C$16,L64+M65))-M65),2)))</f>
        <v>318277.4</v>
      </c>
      <c r="M65" s="10">
        <f>ROUND(L64*Calculator!$C$9/1200,2)</f>
        <v>1726.29</v>
      </c>
    </row>
    <row r="66" ht="17" customHeight="1" spans="2:13" x14ac:dyDescent="0.25">
      <c r="B66" s="15">
        <v>61</v>
      </c>
      <c r="C66" s="11">
        <f>DATE(YEAR(Calculator!$C$11),MONTH(Calculator!$C$11)+B66-1,DAY(Calculator!$C$11))</f>
        <v>48183</v>
      </c>
      <c r="D66" s="10">
        <f>I65</f>
        <v>304142.62</v>
      </c>
      <c r="E66" s="10">
        <f>IF(D66&lt;=0,0,IF(B66&gt;=Calculator!$C$15,D66+G66,MIN(Calculator!$C$16,D66+G66)))</f>
        <v>2149.03</v>
      </c>
      <c r="F66" s="10">
        <f>IF(D66&lt;=0,0,MIN(Calculator!$C$12,D66+G66-E66))</f>
        <v>200</v>
      </c>
      <c r="G66" s="10">
        <f>ROUND(D66*Calculator!$C$9/1200,2)</f>
        <v>1647.44</v>
      </c>
      <c r="H66" s="10">
        <f>E66+F66-G66</f>
        <v>701.5900000000001</v>
      </c>
      <c r="I66" s="10">
        <f>MAX(0,ROUND(D66-H66,2))</f>
        <v>303441.03</v>
      </c>
      <c r="J66" s="10">
        <f>J65+G66</f>
        <v>106731.85999999999</v>
      </c>
      <c r="K66" s="13">
        <f>INT((B66-1)/12)+1</f>
        <v>6</v>
      </c>
      <c r="L66" s="10">
        <f>IF(L65&lt;=0,0,MAX(0,ROUND(L65-(IF(B66&gt;=Calculator!$C$15,L65+M66,MIN(Calculator!$C$16,L65+M66))-M66),2)))</f>
        <v>317852.37</v>
      </c>
      <c r="M66" s="10">
        <f>ROUND(L65*Calculator!$C$9/1200,2)</f>
        <v>1724</v>
      </c>
    </row>
    <row r="67" ht="17" customHeight="1" spans="2:13" x14ac:dyDescent="0.25">
      <c r="B67" s="15">
        <v>62</v>
      </c>
      <c r="C67" s="11">
        <f>DATE(YEAR(Calculator!$C$11),MONTH(Calculator!$C$11)+B67-1,DAY(Calculator!$C$11))</f>
        <v>48214</v>
      </c>
      <c r="D67" s="10">
        <f>I66</f>
        <v>303441.03</v>
      </c>
      <c r="E67" s="10">
        <f>IF(D67&lt;=0,0,IF(B67&gt;=Calculator!$C$15,D67+G67,MIN(Calculator!$C$16,D67+G67)))</f>
        <v>2149.03</v>
      </c>
      <c r="F67" s="10">
        <f>IF(D67&lt;=0,0,MIN(Calculator!$C$12,D67+G67-E67))</f>
        <v>200</v>
      </c>
      <c r="G67" s="10">
        <f>ROUND(D67*Calculator!$C$9/1200,2)</f>
        <v>1643.64</v>
      </c>
      <c r="H67" s="10">
        <f>E67+F67-G67</f>
        <v>705.3900000000001</v>
      </c>
      <c r="I67" s="10">
        <f>MAX(0,ROUND(D67-H67,2))</f>
        <v>302735.64</v>
      </c>
      <c r="J67" s="10">
        <f>J66+G67</f>
        <v>108375.49999999999</v>
      </c>
      <c r="K67" s="13">
        <f>INT((B67-1)/12)+1</f>
        <v>6</v>
      </c>
      <c r="L67" s="10">
        <f>IF(L66&lt;=0,0,MAX(0,ROUND(L66-(IF(B67&gt;=Calculator!$C$15,L66+M67,MIN(Calculator!$C$16,L66+M67))-M67),2)))</f>
        <v>317425.04</v>
      </c>
      <c r="M67" s="10">
        <f>ROUND(L66*Calculator!$C$9/1200,2)</f>
        <v>1721.7</v>
      </c>
    </row>
    <row r="68" ht="17" customHeight="1" spans="2:13" x14ac:dyDescent="0.25">
      <c r="B68" s="15">
        <v>63</v>
      </c>
      <c r="C68" s="11">
        <f>DATE(YEAR(Calculator!$C$11),MONTH(Calculator!$C$11)+B68-1,DAY(Calculator!$C$11))</f>
        <v>48245</v>
      </c>
      <c r="D68" s="10">
        <f>I67</f>
        <v>302735.64</v>
      </c>
      <c r="E68" s="10">
        <f>IF(D68&lt;=0,0,IF(B68&gt;=Calculator!$C$15,D68+G68,MIN(Calculator!$C$16,D68+G68)))</f>
        <v>2149.03</v>
      </c>
      <c r="F68" s="10">
        <f>IF(D68&lt;=0,0,MIN(Calculator!$C$12,D68+G68-E68))</f>
        <v>200</v>
      </c>
      <c r="G68" s="10">
        <f>ROUND(D68*Calculator!$C$9/1200,2)</f>
        <v>1639.82</v>
      </c>
      <c r="H68" s="10">
        <f>E68+F68-G68</f>
        <v>709.2100000000003</v>
      </c>
      <c r="I68" s="10">
        <f>MAX(0,ROUND(D68-H68,2))</f>
        <v>302026.43</v>
      </c>
      <c r="J68" s="10">
        <f>J67+G68</f>
        <v>110015.31999999999</v>
      </c>
      <c r="K68" s="13">
        <f>INT((B68-1)/12)+1</f>
        <v>6</v>
      </c>
      <c r="L68" s="10">
        <f>IF(L67&lt;=0,0,MAX(0,ROUND(L67-(IF(B68&gt;=Calculator!$C$15,L67+M68,MIN(Calculator!$C$16,L67+M68))-M68),2)))</f>
        <v>316995.4</v>
      </c>
      <c r="M68" s="10">
        <f>ROUND(L67*Calculator!$C$9/1200,2)</f>
        <v>1719.39</v>
      </c>
    </row>
    <row r="69" ht="17" customHeight="1" spans="2:13" x14ac:dyDescent="0.25">
      <c r="B69" s="15">
        <v>64</v>
      </c>
      <c r="C69" s="11">
        <f>DATE(YEAR(Calculator!$C$11),MONTH(Calculator!$C$11)+B69-1,DAY(Calculator!$C$11))</f>
        <v>48274</v>
      </c>
      <c r="D69" s="10">
        <f>I68</f>
        <v>302026.43</v>
      </c>
      <c r="E69" s="10">
        <f>IF(D69&lt;=0,0,IF(B69&gt;=Calculator!$C$15,D69+G69,MIN(Calculator!$C$16,D69+G69)))</f>
        <v>2149.03</v>
      </c>
      <c r="F69" s="10">
        <f>IF(D69&lt;=0,0,MIN(Calculator!$C$12,D69+G69-E69))</f>
        <v>200</v>
      </c>
      <c r="G69" s="10">
        <f>ROUND(D69*Calculator!$C$9/1200,2)</f>
        <v>1635.98</v>
      </c>
      <c r="H69" s="10">
        <f>E69+F69-G69</f>
        <v>713.0500000000002</v>
      </c>
      <c r="I69" s="10">
        <f>MAX(0,ROUND(D69-H69,2))</f>
        <v>301313.38</v>
      </c>
      <c r="J69" s="10">
        <f>J68+G69</f>
        <v>111651.29999999999</v>
      </c>
      <c r="K69" s="13">
        <f>INT((B69-1)/12)+1</f>
        <v>6</v>
      </c>
      <c r="L69" s="10">
        <f>IF(L68&lt;=0,0,MAX(0,ROUND(L68-(IF(B69&gt;=Calculator!$C$15,L68+M69,MIN(Calculator!$C$16,L68+M69))-M69),2)))</f>
        <v>316563.43</v>
      </c>
      <c r="M69" s="10">
        <f>ROUND(L68*Calculator!$C$9/1200,2)</f>
        <v>1717.06</v>
      </c>
    </row>
    <row r="70" ht="17" customHeight="1" spans="2:13" x14ac:dyDescent="0.25">
      <c r="B70" s="15">
        <v>65</v>
      </c>
      <c r="C70" s="11">
        <f>DATE(YEAR(Calculator!$C$11),MONTH(Calculator!$C$11)+B70-1,DAY(Calculator!$C$11))</f>
        <v>48305</v>
      </c>
      <c r="D70" s="10">
        <f>I69</f>
        <v>301313.38</v>
      </c>
      <c r="E70" s="10">
        <f>IF(D70&lt;=0,0,IF(B70&gt;=Calculator!$C$15,D70+G70,MIN(Calculator!$C$16,D70+G70)))</f>
        <v>2149.03</v>
      </c>
      <c r="F70" s="10">
        <f>IF(D70&lt;=0,0,MIN(Calculator!$C$12,D70+G70-E70))</f>
        <v>200</v>
      </c>
      <c r="G70" s="10">
        <f>ROUND(D70*Calculator!$C$9/1200,2)</f>
        <v>1632.11</v>
      </c>
      <c r="H70" s="10">
        <f>E70+F70-G70</f>
        <v>716.9200000000003</v>
      </c>
      <c r="I70" s="10">
        <f>MAX(0,ROUND(D70-H70,2))</f>
        <v>300596.46</v>
      </c>
      <c r="J70" s="10">
        <f>J69+G70</f>
        <v>113283.40999999999</v>
      </c>
      <c r="K70" s="13">
        <f>INT((B70-1)/12)+1</f>
        <v>6</v>
      </c>
      <c r="L70" s="10">
        <f>IF(L69&lt;=0,0,MAX(0,ROUND(L69-(IF(B70&gt;=Calculator!$C$15,L69+M70,MIN(Calculator!$C$16,L69+M70))-M70),2)))</f>
        <v>316129.12</v>
      </c>
      <c r="M70" s="10">
        <f>ROUND(L69*Calculator!$C$9/1200,2)</f>
        <v>1714.72</v>
      </c>
    </row>
    <row r="71" ht="17" customHeight="1" spans="2:13" x14ac:dyDescent="0.25">
      <c r="B71" s="15">
        <v>66</v>
      </c>
      <c r="C71" s="11">
        <f>DATE(YEAR(Calculator!$C$11),MONTH(Calculator!$C$11)+B71-1,DAY(Calculator!$C$11))</f>
        <v>48335</v>
      </c>
      <c r="D71" s="10">
        <f>I70</f>
        <v>300596.46</v>
      </c>
      <c r="E71" s="10">
        <f>IF(D71&lt;=0,0,IF(B71&gt;=Calculator!$C$15,D71+G71,MIN(Calculator!$C$16,D71+G71)))</f>
        <v>2149.03</v>
      </c>
      <c r="F71" s="10">
        <f>IF(D71&lt;=0,0,MIN(Calculator!$C$12,D71+G71-E71))</f>
        <v>200</v>
      </c>
      <c r="G71" s="10">
        <f>ROUND(D71*Calculator!$C$9/1200,2)</f>
        <v>1628.23</v>
      </c>
      <c r="H71" s="10">
        <f>E71+F71-G71</f>
        <v>720.8000000000002</v>
      </c>
      <c r="I71" s="10">
        <f>MAX(0,ROUND(D71-H71,2))</f>
        <v>299875.66</v>
      </c>
      <c r="J71" s="10">
        <f>J70+G71</f>
        <v>114911.63999999998</v>
      </c>
      <c r="K71" s="13">
        <f>INT((B71-1)/12)+1</f>
        <v>6</v>
      </c>
      <c r="L71" s="10">
        <f>IF(L70&lt;=0,0,MAX(0,ROUND(L70-(IF(B71&gt;=Calculator!$C$15,L70+M71,MIN(Calculator!$C$16,L70+M71))-M71),2)))</f>
        <v>315692.46</v>
      </c>
      <c r="M71" s="10">
        <f>ROUND(L70*Calculator!$C$9/1200,2)</f>
        <v>1712.37</v>
      </c>
    </row>
    <row r="72" ht="17" customHeight="1" spans="2:13" x14ac:dyDescent="0.25">
      <c r="B72" s="15">
        <v>67</v>
      </c>
      <c r="C72" s="11">
        <f>DATE(YEAR(Calculator!$C$11),MONTH(Calculator!$C$11)+B72-1,DAY(Calculator!$C$11))</f>
        <v>48366</v>
      </c>
      <c r="D72" s="10">
        <f>I71</f>
        <v>299875.66</v>
      </c>
      <c r="E72" s="10">
        <f>IF(D72&lt;=0,0,IF(B72&gt;=Calculator!$C$15,D72+G72,MIN(Calculator!$C$16,D72+G72)))</f>
        <v>2149.03</v>
      </c>
      <c r="F72" s="10">
        <f>IF(D72&lt;=0,0,MIN(Calculator!$C$12,D72+G72-E72))</f>
        <v>200</v>
      </c>
      <c r="G72" s="10">
        <f>ROUND(D72*Calculator!$C$9/1200,2)</f>
        <v>1624.33</v>
      </c>
      <c r="H72" s="10">
        <f>E72+F72-G72</f>
        <v>724.7000000000003</v>
      </c>
      <c r="I72" s="10">
        <f>MAX(0,ROUND(D72-H72,2))</f>
        <v>299150.96</v>
      </c>
      <c r="J72" s="10">
        <f>J71+G72</f>
        <v>116535.96999999999</v>
      </c>
      <c r="K72" s="13">
        <f>INT((B72-1)/12)+1</f>
        <v>6</v>
      </c>
      <c r="L72" s="10">
        <f>IF(L71&lt;=0,0,MAX(0,ROUND(L71-(IF(B72&gt;=Calculator!$C$15,L71+M72,MIN(Calculator!$C$16,L71+M72))-M72),2)))</f>
        <v>315253.43</v>
      </c>
      <c r="M72" s="10">
        <f>ROUND(L71*Calculator!$C$9/1200,2)</f>
        <v>1710</v>
      </c>
    </row>
    <row r="73" ht="17" customHeight="1" spans="2:13" x14ac:dyDescent="0.25">
      <c r="B73" s="15">
        <v>68</v>
      </c>
      <c r="C73" s="11">
        <f>DATE(YEAR(Calculator!$C$11),MONTH(Calculator!$C$11)+B73-1,DAY(Calculator!$C$11))</f>
        <v>48396</v>
      </c>
      <c r="D73" s="10">
        <f>I72</f>
        <v>299150.96</v>
      </c>
      <c r="E73" s="10">
        <f>IF(D73&lt;=0,0,IF(B73&gt;=Calculator!$C$15,D73+G73,MIN(Calculator!$C$16,D73+G73)))</f>
        <v>2149.03</v>
      </c>
      <c r="F73" s="10">
        <f>IF(D73&lt;=0,0,MIN(Calculator!$C$12,D73+G73-E73))</f>
        <v>200</v>
      </c>
      <c r="G73" s="10">
        <f>ROUND(D73*Calculator!$C$9/1200,2)</f>
        <v>1620.4</v>
      </c>
      <c r="H73" s="10">
        <f>E73+F73-G73</f>
        <v>728.6300000000001</v>
      </c>
      <c r="I73" s="10">
        <f>MAX(0,ROUND(D73-H73,2))</f>
        <v>298422.33</v>
      </c>
      <c r="J73" s="10">
        <f>J72+G73</f>
        <v>118156.36999999998</v>
      </c>
      <c r="K73" s="13">
        <f>INT((B73-1)/12)+1</f>
        <v>6</v>
      </c>
      <c r="L73" s="10">
        <f>IF(L72&lt;=0,0,MAX(0,ROUND(L72-(IF(B73&gt;=Calculator!$C$15,L72+M73,MIN(Calculator!$C$16,L72+M73))-M73),2)))</f>
        <v>314812.02</v>
      </c>
      <c r="M73" s="10">
        <f>ROUND(L72*Calculator!$C$9/1200,2)</f>
        <v>1707.62</v>
      </c>
    </row>
    <row r="74" ht="17" customHeight="1" spans="2:13" x14ac:dyDescent="0.25">
      <c r="B74" s="15">
        <v>69</v>
      </c>
      <c r="C74" s="11">
        <f>DATE(YEAR(Calculator!$C$11),MONTH(Calculator!$C$11)+B74-1,DAY(Calculator!$C$11))</f>
        <v>48427</v>
      </c>
      <c r="D74" s="10">
        <f>I73</f>
        <v>298422.33</v>
      </c>
      <c r="E74" s="10">
        <f>IF(D74&lt;=0,0,IF(B74&gt;=Calculator!$C$15,D74+G74,MIN(Calculator!$C$16,D74+G74)))</f>
        <v>2149.03</v>
      </c>
      <c r="F74" s="10">
        <f>IF(D74&lt;=0,0,MIN(Calculator!$C$12,D74+G74-E74))</f>
        <v>200</v>
      </c>
      <c r="G74" s="10">
        <f>ROUND(D74*Calculator!$C$9/1200,2)</f>
        <v>1616.45</v>
      </c>
      <c r="H74" s="10">
        <f>E74+F74-G74</f>
        <v>732.5800000000002</v>
      </c>
      <c r="I74" s="10">
        <f>MAX(0,ROUND(D74-H74,2))</f>
        <v>297689.75</v>
      </c>
      <c r="J74" s="10">
        <f>J73+G74</f>
        <v>119772.81999999998</v>
      </c>
      <c r="K74" s="13">
        <f>INT((B74-1)/12)+1</f>
        <v>6</v>
      </c>
      <c r="L74" s="10">
        <f>IF(L73&lt;=0,0,MAX(0,ROUND(L73-(IF(B74&gt;=Calculator!$C$15,L73+M74,MIN(Calculator!$C$16,L73+M74))-M74),2)))</f>
        <v>314368.22</v>
      </c>
      <c r="M74" s="10">
        <f>ROUND(L73*Calculator!$C$9/1200,2)</f>
        <v>1705.23</v>
      </c>
    </row>
    <row r="75" ht="17" customHeight="1" spans="2:13" x14ac:dyDescent="0.25">
      <c r="B75" s="15">
        <v>70</v>
      </c>
      <c r="C75" s="11">
        <f>DATE(YEAR(Calculator!$C$11),MONTH(Calculator!$C$11)+B75-1,DAY(Calculator!$C$11))</f>
        <v>48458</v>
      </c>
      <c r="D75" s="10">
        <f>I74</f>
        <v>297689.75</v>
      </c>
      <c r="E75" s="10">
        <f>IF(D75&lt;=0,0,IF(B75&gt;=Calculator!$C$15,D75+G75,MIN(Calculator!$C$16,D75+G75)))</f>
        <v>2149.03</v>
      </c>
      <c r="F75" s="10">
        <f>IF(D75&lt;=0,0,MIN(Calculator!$C$12,D75+G75-E75))</f>
        <v>200</v>
      </c>
      <c r="G75" s="10">
        <f>ROUND(D75*Calculator!$C$9/1200,2)</f>
        <v>1612.49</v>
      </c>
      <c r="H75" s="10">
        <f>E75+F75-G75</f>
        <v>736.5400000000002</v>
      </c>
      <c r="I75" s="10">
        <f>MAX(0,ROUND(D75-H75,2))</f>
        <v>296953.21</v>
      </c>
      <c r="J75" s="10">
        <f>J74+G75</f>
        <v>121385.30999999998</v>
      </c>
      <c r="K75" s="13">
        <f>INT((B75-1)/12)+1</f>
        <v>6</v>
      </c>
      <c r="L75" s="10">
        <f>IF(L74&lt;=0,0,MAX(0,ROUND(L74-(IF(B75&gt;=Calculator!$C$15,L74+M75,MIN(Calculator!$C$16,L74+M75))-M75),2)))</f>
        <v>313922.02</v>
      </c>
      <c r="M75" s="10">
        <f>ROUND(L74*Calculator!$C$9/1200,2)</f>
        <v>1702.83</v>
      </c>
    </row>
    <row r="76" ht="17" customHeight="1" spans="2:13" x14ac:dyDescent="0.25">
      <c r="B76" s="15">
        <v>71</v>
      </c>
      <c r="C76" s="11">
        <f>DATE(YEAR(Calculator!$C$11),MONTH(Calculator!$C$11)+B76-1,DAY(Calculator!$C$11))</f>
        <v>48488</v>
      </c>
      <c r="D76" s="10">
        <f>I75</f>
        <v>296953.21</v>
      </c>
      <c r="E76" s="10">
        <f>IF(D76&lt;=0,0,IF(B76&gt;=Calculator!$C$15,D76+G76,MIN(Calculator!$C$16,D76+G76)))</f>
        <v>2149.03</v>
      </c>
      <c r="F76" s="10">
        <f>IF(D76&lt;=0,0,MIN(Calculator!$C$12,D76+G76-E76))</f>
        <v>200</v>
      </c>
      <c r="G76" s="10">
        <f>ROUND(D76*Calculator!$C$9/1200,2)</f>
        <v>1608.5</v>
      </c>
      <c r="H76" s="10">
        <f>E76+F76-G76</f>
        <v>740.5300000000002</v>
      </c>
      <c r="I76" s="10">
        <f>MAX(0,ROUND(D76-H76,2))</f>
        <v>296212.68</v>
      </c>
      <c r="J76" s="10">
        <f>J75+G76</f>
        <v>122993.80999999998</v>
      </c>
      <c r="K76" s="13">
        <f>INT((B76-1)/12)+1</f>
        <v>6</v>
      </c>
      <c r="L76" s="10">
        <f>IF(L75&lt;=0,0,MAX(0,ROUND(L75-(IF(B76&gt;=Calculator!$C$15,L75+M76,MIN(Calculator!$C$16,L75+M76))-M76),2)))</f>
        <v>313473.4</v>
      </c>
      <c r="M76" s="10">
        <f>ROUND(L75*Calculator!$C$9/1200,2)</f>
        <v>1700.41</v>
      </c>
    </row>
    <row r="77" ht="17" customHeight="1" spans="2:13" x14ac:dyDescent="0.25">
      <c r="B77" s="15">
        <v>72</v>
      </c>
      <c r="C77" s="11">
        <f>DATE(YEAR(Calculator!$C$11),MONTH(Calculator!$C$11)+B77-1,DAY(Calculator!$C$11))</f>
        <v>48519</v>
      </c>
      <c r="D77" s="10">
        <f>I76</f>
        <v>296212.68</v>
      </c>
      <c r="E77" s="10">
        <f>IF(D77&lt;=0,0,IF(B77&gt;=Calculator!$C$15,D77+G77,MIN(Calculator!$C$16,D77+G77)))</f>
        <v>2149.03</v>
      </c>
      <c r="F77" s="10">
        <f>IF(D77&lt;=0,0,MIN(Calculator!$C$12,D77+G77-E77))</f>
        <v>200</v>
      </c>
      <c r="G77" s="10">
        <f>ROUND(D77*Calculator!$C$9/1200,2)</f>
        <v>1604.49</v>
      </c>
      <c r="H77" s="10">
        <f>E77+F77-G77</f>
        <v>744.5400000000002</v>
      </c>
      <c r="I77" s="10">
        <f>MAX(0,ROUND(D77-H77,2))</f>
        <v>295468.14</v>
      </c>
      <c r="J77" s="10">
        <f>J76+G77</f>
        <v>124598.29999999999</v>
      </c>
      <c r="K77" s="13">
        <f>INT((B77-1)/12)+1</f>
        <v>6</v>
      </c>
      <c r="L77" s="10">
        <f>IF(L76&lt;=0,0,MAX(0,ROUND(L76-(IF(B77&gt;=Calculator!$C$15,L76+M77,MIN(Calculator!$C$16,L76+M77))-M77),2)))</f>
        <v>313022.35</v>
      </c>
      <c r="M77" s="10">
        <f>ROUND(L76*Calculator!$C$9/1200,2)</f>
        <v>1697.98</v>
      </c>
    </row>
    <row r="78" ht="17" customHeight="1" spans="2:13" x14ac:dyDescent="0.25">
      <c r="B78" s="15">
        <v>73</v>
      </c>
      <c r="C78" s="11">
        <f>DATE(YEAR(Calculator!$C$11),MONTH(Calculator!$C$11)+B78-1,DAY(Calculator!$C$11))</f>
        <v>48549</v>
      </c>
      <c r="D78" s="10">
        <f>I77</f>
        <v>295468.14</v>
      </c>
      <c r="E78" s="10">
        <f>IF(D78&lt;=0,0,IF(B78&gt;=Calculator!$C$15,D78+G78,MIN(Calculator!$C$16,D78+G78)))</f>
        <v>2149.03</v>
      </c>
      <c r="F78" s="10">
        <f>IF(D78&lt;=0,0,MIN(Calculator!$C$12,D78+G78-E78))</f>
        <v>200</v>
      </c>
      <c r="G78" s="10">
        <f>ROUND(D78*Calculator!$C$9/1200,2)</f>
        <v>1600.45</v>
      </c>
      <c r="H78" s="10">
        <f>E78+F78-G78</f>
        <v>748.5800000000002</v>
      </c>
      <c r="I78" s="10">
        <f>MAX(0,ROUND(D78-H78,2))</f>
        <v>294719.56</v>
      </c>
      <c r="J78" s="10">
        <f>J77+G78</f>
        <v>126198.74999999999</v>
      </c>
      <c r="K78" s="13">
        <f>INT((B78-1)/12)+1</f>
        <v>7</v>
      </c>
      <c r="L78" s="10">
        <f>IF(L77&lt;=0,0,MAX(0,ROUND(L77-(IF(B78&gt;=Calculator!$C$15,L77+M78,MIN(Calculator!$C$16,L77+M78))-M78),2)))</f>
        <v>312568.86</v>
      </c>
      <c r="M78" s="10">
        <f>ROUND(L77*Calculator!$C$9/1200,2)</f>
        <v>1695.54</v>
      </c>
    </row>
    <row r="79" ht="17" customHeight="1" spans="2:13" x14ac:dyDescent="0.25">
      <c r="B79" s="15">
        <v>74</v>
      </c>
      <c r="C79" s="11">
        <f>DATE(YEAR(Calculator!$C$11),MONTH(Calculator!$C$11)+B79-1,DAY(Calculator!$C$11))</f>
        <v>48580</v>
      </c>
      <c r="D79" s="10">
        <f>I78</f>
        <v>294719.56</v>
      </c>
      <c r="E79" s="10">
        <f>IF(D79&lt;=0,0,IF(B79&gt;=Calculator!$C$15,D79+G79,MIN(Calculator!$C$16,D79+G79)))</f>
        <v>2149.03</v>
      </c>
      <c r="F79" s="10">
        <f>IF(D79&lt;=0,0,MIN(Calculator!$C$12,D79+G79-E79))</f>
        <v>200</v>
      </c>
      <c r="G79" s="10">
        <f>ROUND(D79*Calculator!$C$9/1200,2)</f>
        <v>1596.4</v>
      </c>
      <c r="H79" s="10">
        <f>E79+F79-G79</f>
        <v>752.6300000000001</v>
      </c>
      <c r="I79" s="10">
        <f>MAX(0,ROUND(D79-H79,2))</f>
        <v>293966.93</v>
      </c>
      <c r="J79" s="10">
        <f>J78+G79</f>
        <v>127795.14999999998</v>
      </c>
      <c r="K79" s="13">
        <f>INT((B79-1)/12)+1</f>
        <v>7</v>
      </c>
      <c r="L79" s="10">
        <f>IF(L78&lt;=0,0,MAX(0,ROUND(L78-(IF(B79&gt;=Calculator!$C$15,L78+M79,MIN(Calculator!$C$16,L78+M79))-M79),2)))</f>
        <v>312112.91</v>
      </c>
      <c r="M79" s="10">
        <f>ROUND(L78*Calculator!$C$9/1200,2)</f>
        <v>1693.08</v>
      </c>
    </row>
    <row r="80" ht="17" customHeight="1" spans="2:13" x14ac:dyDescent="0.25">
      <c r="B80" s="15">
        <v>75</v>
      </c>
      <c r="C80" s="11">
        <f>DATE(YEAR(Calculator!$C$11),MONTH(Calculator!$C$11)+B80-1,DAY(Calculator!$C$11))</f>
        <v>48611</v>
      </c>
      <c r="D80" s="10">
        <f>I79</f>
        <v>293966.93</v>
      </c>
      <c r="E80" s="10">
        <f>IF(D80&lt;=0,0,IF(B80&gt;=Calculator!$C$15,D80+G80,MIN(Calculator!$C$16,D80+G80)))</f>
        <v>2149.03</v>
      </c>
      <c r="F80" s="10">
        <f>IF(D80&lt;=0,0,MIN(Calculator!$C$12,D80+G80-E80))</f>
        <v>200</v>
      </c>
      <c r="G80" s="10">
        <f>ROUND(D80*Calculator!$C$9/1200,2)</f>
        <v>1592.32</v>
      </c>
      <c r="H80" s="10">
        <f>E80+F80-G80</f>
        <v>756.7100000000003</v>
      </c>
      <c r="I80" s="10">
        <f>MAX(0,ROUND(D80-H80,2))</f>
        <v>293210.22</v>
      </c>
      <c r="J80" s="10">
        <f>J79+G80</f>
        <v>129387.46999999999</v>
      </c>
      <c r="K80" s="13">
        <f>INT((B80-1)/12)+1</f>
        <v>7</v>
      </c>
      <c r="L80" s="10">
        <f>IF(L79&lt;=0,0,MAX(0,ROUND(L79-(IF(B80&gt;=Calculator!$C$15,L79+M80,MIN(Calculator!$C$16,L79+M80))-M80),2)))</f>
        <v>311654.49</v>
      </c>
      <c r="M80" s="10">
        <f>ROUND(L79*Calculator!$C$9/1200,2)</f>
        <v>1690.61</v>
      </c>
    </row>
    <row r="81" ht="17" customHeight="1" spans="2:13" x14ac:dyDescent="0.25">
      <c r="B81" s="15">
        <v>76</v>
      </c>
      <c r="C81" s="11">
        <f>DATE(YEAR(Calculator!$C$11),MONTH(Calculator!$C$11)+B81-1,DAY(Calculator!$C$11))</f>
        <v>48639</v>
      </c>
      <c r="D81" s="10">
        <f>I80</f>
        <v>293210.22</v>
      </c>
      <c r="E81" s="10">
        <f>IF(D81&lt;=0,0,IF(B81&gt;=Calculator!$C$15,D81+G81,MIN(Calculator!$C$16,D81+G81)))</f>
        <v>2149.03</v>
      </c>
      <c r="F81" s="10">
        <f>IF(D81&lt;=0,0,MIN(Calculator!$C$12,D81+G81-E81))</f>
        <v>200</v>
      </c>
      <c r="G81" s="10">
        <f>ROUND(D81*Calculator!$C$9/1200,2)</f>
        <v>1588.22</v>
      </c>
      <c r="H81" s="10">
        <f>E81+F81-G81</f>
        <v>760.8100000000002</v>
      </c>
      <c r="I81" s="10">
        <f>MAX(0,ROUND(D81-H81,2))</f>
        <v>292449.41</v>
      </c>
      <c r="J81" s="10">
        <f>J80+G81</f>
        <v>130975.68999999999</v>
      </c>
      <c r="K81" s="13">
        <f>INT((B81-1)/12)+1</f>
        <v>7</v>
      </c>
      <c r="L81" s="10">
        <f>IF(L80&lt;=0,0,MAX(0,ROUND(L80-(IF(B81&gt;=Calculator!$C$15,L80+M81,MIN(Calculator!$C$16,L80+M81))-M81),2)))</f>
        <v>311193.59</v>
      </c>
      <c r="M81" s="10">
        <f>ROUND(L80*Calculator!$C$9/1200,2)</f>
        <v>1688.13</v>
      </c>
    </row>
    <row r="82" ht="17" customHeight="1" spans="2:13" x14ac:dyDescent="0.25">
      <c r="B82" s="15">
        <v>77</v>
      </c>
      <c r="C82" s="11">
        <f>DATE(YEAR(Calculator!$C$11),MONTH(Calculator!$C$11)+B82-1,DAY(Calculator!$C$11))</f>
        <v>48670</v>
      </c>
      <c r="D82" s="10">
        <f>I81</f>
        <v>292449.41</v>
      </c>
      <c r="E82" s="10">
        <f>IF(D82&lt;=0,0,IF(B82&gt;=Calculator!$C$15,D82+G82,MIN(Calculator!$C$16,D82+G82)))</f>
        <v>2149.03</v>
      </c>
      <c r="F82" s="10">
        <f>IF(D82&lt;=0,0,MIN(Calculator!$C$12,D82+G82-E82))</f>
        <v>200</v>
      </c>
      <c r="G82" s="10">
        <f>ROUND(D82*Calculator!$C$9/1200,2)</f>
        <v>1584.1</v>
      </c>
      <c r="H82" s="10">
        <f>E82+F82-G82</f>
        <v>764.9300000000003</v>
      </c>
      <c r="I82" s="10">
        <f>MAX(0,ROUND(D82-H82,2))</f>
        <v>291684.48</v>
      </c>
      <c r="J82" s="10">
        <f>J81+G82</f>
        <v>132559.78999999998</v>
      </c>
      <c r="K82" s="13">
        <f>INT((B82-1)/12)+1</f>
        <v>7</v>
      </c>
      <c r="L82" s="10">
        <f>IF(L81&lt;=0,0,MAX(0,ROUND(L81-(IF(B82&gt;=Calculator!$C$15,L81+M82,MIN(Calculator!$C$16,L81+M82))-M82),2)))</f>
        <v>310730.19</v>
      </c>
      <c r="M82" s="10">
        <f>ROUND(L81*Calculator!$C$9/1200,2)</f>
        <v>1685.63</v>
      </c>
    </row>
    <row r="83" ht="17" customHeight="1" spans="2:13" x14ac:dyDescent="0.25">
      <c r="B83" s="15">
        <v>78</v>
      </c>
      <c r="C83" s="11">
        <f>DATE(YEAR(Calculator!$C$11),MONTH(Calculator!$C$11)+B83-1,DAY(Calculator!$C$11))</f>
        <v>48700</v>
      </c>
      <c r="D83" s="10">
        <f>I82</f>
        <v>291684.48</v>
      </c>
      <c r="E83" s="10">
        <f>IF(D83&lt;=0,0,IF(B83&gt;=Calculator!$C$15,D83+G83,MIN(Calculator!$C$16,D83+G83)))</f>
        <v>2149.03</v>
      </c>
      <c r="F83" s="10">
        <f>IF(D83&lt;=0,0,MIN(Calculator!$C$12,D83+G83-E83))</f>
        <v>200</v>
      </c>
      <c r="G83" s="10">
        <f>ROUND(D83*Calculator!$C$9/1200,2)</f>
        <v>1579.96</v>
      </c>
      <c r="H83" s="10">
        <f>E83+F83-G83</f>
        <v>769.0700000000002</v>
      </c>
      <c r="I83" s="10">
        <f>MAX(0,ROUND(D83-H83,2))</f>
        <v>290915.41</v>
      </c>
      <c r="J83" s="10">
        <f>J82+G83</f>
        <v>134139.74999999997</v>
      </c>
      <c r="K83" s="13">
        <f>INT((B83-1)/12)+1</f>
        <v>7</v>
      </c>
      <c r="L83" s="10">
        <f>IF(L82&lt;=0,0,MAX(0,ROUND(L82-(IF(B83&gt;=Calculator!$C$15,L82+M83,MIN(Calculator!$C$16,L82+M83))-M83),2)))</f>
        <v>310264.28</v>
      </c>
      <c r="M83" s="10">
        <f>ROUND(L82*Calculator!$C$9/1200,2)</f>
        <v>1683.12</v>
      </c>
    </row>
    <row r="84" ht="17" customHeight="1" spans="2:13" x14ac:dyDescent="0.25">
      <c r="B84" s="15">
        <v>79</v>
      </c>
      <c r="C84" s="11">
        <f>DATE(YEAR(Calculator!$C$11),MONTH(Calculator!$C$11)+B84-1,DAY(Calculator!$C$11))</f>
        <v>48731</v>
      </c>
      <c r="D84" s="10">
        <f>I83</f>
        <v>290915.41</v>
      </c>
      <c r="E84" s="10">
        <f>IF(D84&lt;=0,0,IF(B84&gt;=Calculator!$C$15,D84+G84,MIN(Calculator!$C$16,D84+G84)))</f>
        <v>2149.03</v>
      </c>
      <c r="F84" s="10">
        <f>IF(D84&lt;=0,0,MIN(Calculator!$C$12,D84+G84-E84))</f>
        <v>200</v>
      </c>
      <c r="G84" s="10">
        <f>ROUND(D84*Calculator!$C$9/1200,2)</f>
        <v>1575.79</v>
      </c>
      <c r="H84" s="10">
        <f>E84+F84-G84</f>
        <v>773.2400000000002</v>
      </c>
      <c r="I84" s="10">
        <f>MAX(0,ROUND(D84-H84,2))</f>
        <v>290142.17</v>
      </c>
      <c r="J84" s="10">
        <f>J83+G84</f>
        <v>135715.53999999998</v>
      </c>
      <c r="K84" s="13">
        <f>INT((B84-1)/12)+1</f>
        <v>7</v>
      </c>
      <c r="L84" s="10">
        <f>IF(L83&lt;=0,0,MAX(0,ROUND(L83-(IF(B84&gt;=Calculator!$C$15,L83+M84,MIN(Calculator!$C$16,L83+M84))-M84),2)))</f>
        <v>309795.85</v>
      </c>
      <c r="M84" s="10">
        <f>ROUND(L83*Calculator!$C$9/1200,2)</f>
        <v>1680.6</v>
      </c>
    </row>
    <row r="85" ht="17" customHeight="1" spans="2:13" x14ac:dyDescent="0.25">
      <c r="B85" s="15">
        <v>80</v>
      </c>
      <c r="C85" s="11">
        <f>DATE(YEAR(Calculator!$C$11),MONTH(Calculator!$C$11)+B85-1,DAY(Calculator!$C$11))</f>
        <v>48761</v>
      </c>
      <c r="D85" s="10">
        <f>I84</f>
        <v>290142.17</v>
      </c>
      <c r="E85" s="10">
        <f>IF(D85&lt;=0,0,IF(B85&gt;=Calculator!$C$15,D85+G85,MIN(Calculator!$C$16,D85+G85)))</f>
        <v>2149.03</v>
      </c>
      <c r="F85" s="10">
        <f>IF(D85&lt;=0,0,MIN(Calculator!$C$12,D85+G85-E85))</f>
        <v>200</v>
      </c>
      <c r="G85" s="10">
        <f>ROUND(D85*Calculator!$C$9/1200,2)</f>
        <v>1571.6</v>
      </c>
      <c r="H85" s="10">
        <f>E85+F85-G85</f>
        <v>777.4300000000003</v>
      </c>
      <c r="I85" s="10">
        <f>MAX(0,ROUND(D85-H85,2))</f>
        <v>289364.74</v>
      </c>
      <c r="J85" s="10">
        <f>J84+G85</f>
        <v>137287.13999999998</v>
      </c>
      <c r="K85" s="13">
        <f>INT((B85-1)/12)+1</f>
        <v>7</v>
      </c>
      <c r="L85" s="10">
        <f>IF(L84&lt;=0,0,MAX(0,ROUND(L84-(IF(B85&gt;=Calculator!$C$15,L84+M85,MIN(Calculator!$C$16,L84+M85))-M85),2)))</f>
        <v>309324.88</v>
      </c>
      <c r="M85" s="10">
        <f>ROUND(L84*Calculator!$C$9/1200,2)</f>
        <v>1678.06</v>
      </c>
    </row>
    <row r="86" ht="17" customHeight="1" spans="2:13" x14ac:dyDescent="0.25">
      <c r="B86" s="15">
        <v>81</v>
      </c>
      <c r="C86" s="11">
        <f>DATE(YEAR(Calculator!$C$11),MONTH(Calculator!$C$11)+B86-1,DAY(Calculator!$C$11))</f>
        <v>48792</v>
      </c>
      <c r="D86" s="10">
        <f>I85</f>
        <v>289364.74</v>
      </c>
      <c r="E86" s="10">
        <f>IF(D86&lt;=0,0,IF(B86&gt;=Calculator!$C$15,D86+G86,MIN(Calculator!$C$16,D86+G86)))</f>
        <v>2149.03</v>
      </c>
      <c r="F86" s="10">
        <f>IF(D86&lt;=0,0,MIN(Calculator!$C$12,D86+G86-E86))</f>
        <v>200</v>
      </c>
      <c r="G86" s="10">
        <f>ROUND(D86*Calculator!$C$9/1200,2)</f>
        <v>1567.39</v>
      </c>
      <c r="H86" s="10">
        <f>E86+F86-G86</f>
        <v>781.6400000000001</v>
      </c>
      <c r="I86" s="10">
        <f>MAX(0,ROUND(D86-H86,2))</f>
        <v>288583.1</v>
      </c>
      <c r="J86" s="10">
        <f>J85+G86</f>
        <v>138854.53</v>
      </c>
      <c r="K86" s="13">
        <f>INT((B86-1)/12)+1</f>
        <v>7</v>
      </c>
      <c r="L86" s="10">
        <f>IF(L85&lt;=0,0,MAX(0,ROUND(L85-(IF(B86&gt;=Calculator!$C$15,L85+M86,MIN(Calculator!$C$16,L85+M86))-M86),2)))</f>
        <v>308851.36</v>
      </c>
      <c r="M86" s="10">
        <f>ROUND(L85*Calculator!$C$9/1200,2)</f>
        <v>1675.51</v>
      </c>
    </row>
    <row r="87" ht="17" customHeight="1" spans="2:13" x14ac:dyDescent="0.25">
      <c r="B87" s="15">
        <v>82</v>
      </c>
      <c r="C87" s="11">
        <f>DATE(YEAR(Calculator!$C$11),MONTH(Calculator!$C$11)+B87-1,DAY(Calculator!$C$11))</f>
        <v>48823</v>
      </c>
      <c r="D87" s="10">
        <f>I86</f>
        <v>288583.1</v>
      </c>
      <c r="E87" s="10">
        <f>IF(D87&lt;=0,0,IF(B87&gt;=Calculator!$C$15,D87+G87,MIN(Calculator!$C$16,D87+G87)))</f>
        <v>2149.03</v>
      </c>
      <c r="F87" s="10">
        <f>IF(D87&lt;=0,0,MIN(Calculator!$C$12,D87+G87-E87))</f>
        <v>200</v>
      </c>
      <c r="G87" s="10">
        <f>ROUND(D87*Calculator!$C$9/1200,2)</f>
        <v>1563.16</v>
      </c>
      <c r="H87" s="10">
        <f>E87+F87-G87</f>
        <v>785.8700000000001</v>
      </c>
      <c r="I87" s="10">
        <f>MAX(0,ROUND(D87-H87,2))</f>
        <v>287797.23</v>
      </c>
      <c r="J87" s="10">
        <f>J86+G87</f>
        <v>140417.69</v>
      </c>
      <c r="K87" s="13">
        <f>INT((B87-1)/12)+1</f>
        <v>7</v>
      </c>
      <c r="L87" s="10">
        <f>IF(L86&lt;=0,0,MAX(0,ROUND(L86-(IF(B87&gt;=Calculator!$C$15,L86+M87,MIN(Calculator!$C$16,L86+M87))-M87),2)))</f>
        <v>308375.27</v>
      </c>
      <c r="M87" s="10">
        <f>ROUND(L86*Calculator!$C$9/1200,2)</f>
        <v>1672.94</v>
      </c>
    </row>
    <row r="88" ht="17" customHeight="1" spans="2:13" x14ac:dyDescent="0.25">
      <c r="B88" s="15">
        <v>83</v>
      </c>
      <c r="C88" s="11">
        <f>DATE(YEAR(Calculator!$C$11),MONTH(Calculator!$C$11)+B88-1,DAY(Calculator!$C$11))</f>
        <v>48853</v>
      </c>
      <c r="D88" s="10">
        <f>I87</f>
        <v>287797.23</v>
      </c>
      <c r="E88" s="10">
        <f>IF(D88&lt;=0,0,IF(B88&gt;=Calculator!$C$15,D88+G88,MIN(Calculator!$C$16,D88+G88)))</f>
        <v>2149.03</v>
      </c>
      <c r="F88" s="10">
        <f>IF(D88&lt;=0,0,MIN(Calculator!$C$12,D88+G88-E88))</f>
        <v>200</v>
      </c>
      <c r="G88" s="10">
        <f>ROUND(D88*Calculator!$C$9/1200,2)</f>
        <v>1558.9</v>
      </c>
      <c r="H88" s="10">
        <f>E88+F88-G88</f>
        <v>790.1300000000001</v>
      </c>
      <c r="I88" s="10">
        <f>MAX(0,ROUND(D88-H88,2))</f>
        <v>287007.1</v>
      </c>
      <c r="J88" s="10">
        <f>J87+G88</f>
        <v>141976.59</v>
      </c>
      <c r="K88" s="13">
        <f>INT((B88-1)/12)+1</f>
        <v>7</v>
      </c>
      <c r="L88" s="10">
        <f>IF(L87&lt;=0,0,MAX(0,ROUND(L87-(IF(B88&gt;=Calculator!$C$15,L87+M88,MIN(Calculator!$C$16,L87+M88))-M88),2)))</f>
        <v>307896.61</v>
      </c>
      <c r="M88" s="10">
        <f>ROUND(L87*Calculator!$C$9/1200,2)</f>
        <v>1670.37</v>
      </c>
    </row>
    <row r="89" ht="17" customHeight="1" spans="2:13" x14ac:dyDescent="0.25">
      <c r="B89" s="15">
        <v>84</v>
      </c>
      <c r="C89" s="11">
        <f>DATE(YEAR(Calculator!$C$11),MONTH(Calculator!$C$11)+B89-1,DAY(Calculator!$C$11))</f>
        <v>48884</v>
      </c>
      <c r="D89" s="10">
        <f>I88</f>
        <v>287007.1</v>
      </c>
      <c r="E89" s="10">
        <f>IF(D89&lt;=0,0,IF(B89&gt;=Calculator!$C$15,D89+G89,MIN(Calculator!$C$16,D89+G89)))</f>
        <v>2149.03</v>
      </c>
      <c r="F89" s="10">
        <f>IF(D89&lt;=0,0,MIN(Calculator!$C$12,D89+G89-E89))</f>
        <v>200</v>
      </c>
      <c r="G89" s="10">
        <f>ROUND(D89*Calculator!$C$9/1200,2)</f>
        <v>1554.62</v>
      </c>
      <c r="H89" s="10">
        <f>E89+F89-G89</f>
        <v>794.4100000000003</v>
      </c>
      <c r="I89" s="10">
        <f>MAX(0,ROUND(D89-H89,2))</f>
        <v>286212.69</v>
      </c>
      <c r="J89" s="10">
        <f>J88+G89</f>
        <v>143531.21</v>
      </c>
      <c r="K89" s="13">
        <f>INT((B89-1)/12)+1</f>
        <v>7</v>
      </c>
      <c r="L89" s="10">
        <f>IF(L88&lt;=0,0,MAX(0,ROUND(L88-(IF(B89&gt;=Calculator!$C$15,L88+M89,MIN(Calculator!$C$16,L88+M89))-M89),2)))</f>
        <v>307415.35</v>
      </c>
      <c r="M89" s="10">
        <f>ROUND(L88*Calculator!$C$9/1200,2)</f>
        <v>1667.77</v>
      </c>
    </row>
    <row r="90" ht="17" customHeight="1" spans="2:13" x14ac:dyDescent="0.25">
      <c r="B90" s="15">
        <v>85</v>
      </c>
      <c r="C90" s="11">
        <f>DATE(YEAR(Calculator!$C$11),MONTH(Calculator!$C$11)+B90-1,DAY(Calculator!$C$11))</f>
        <v>48914</v>
      </c>
      <c r="D90" s="10">
        <f>I89</f>
        <v>286212.69</v>
      </c>
      <c r="E90" s="10">
        <f>IF(D90&lt;=0,0,IF(B90&gt;=Calculator!$C$15,D90+G90,MIN(Calculator!$C$16,D90+G90)))</f>
        <v>2149.03</v>
      </c>
      <c r="F90" s="10">
        <f>IF(D90&lt;=0,0,MIN(Calculator!$C$12,D90+G90-E90))</f>
        <v>200</v>
      </c>
      <c r="G90" s="10">
        <f>ROUND(D90*Calculator!$C$9/1200,2)</f>
        <v>1550.32</v>
      </c>
      <c r="H90" s="10">
        <f>E90+F90-G90</f>
        <v>798.7100000000003</v>
      </c>
      <c r="I90" s="10">
        <f>MAX(0,ROUND(D90-H90,2))</f>
        <v>285413.98</v>
      </c>
      <c r="J90" s="10">
        <f>J89+G90</f>
        <v>145081.53</v>
      </c>
      <c r="K90" s="13">
        <f>INT((B90-1)/12)+1</f>
        <v>8</v>
      </c>
      <c r="L90" s="10">
        <f>IF(L89&lt;=0,0,MAX(0,ROUND(L89-(IF(B90&gt;=Calculator!$C$15,L89+M90,MIN(Calculator!$C$16,L89+M90))-M90),2)))</f>
        <v>306931.49</v>
      </c>
      <c r="M90" s="10">
        <f>ROUND(L89*Calculator!$C$9/1200,2)</f>
        <v>1665.17</v>
      </c>
    </row>
    <row r="91" ht="17" customHeight="1" spans="2:13" x14ac:dyDescent="0.25">
      <c r="B91" s="15">
        <v>86</v>
      </c>
      <c r="C91" s="11">
        <f>DATE(YEAR(Calculator!$C$11),MONTH(Calculator!$C$11)+B91-1,DAY(Calculator!$C$11))</f>
        <v>48945</v>
      </c>
      <c r="D91" s="10">
        <f>I90</f>
        <v>285413.98</v>
      </c>
      <c r="E91" s="10">
        <f>IF(D91&lt;=0,0,IF(B91&gt;=Calculator!$C$15,D91+G91,MIN(Calculator!$C$16,D91+G91)))</f>
        <v>2149.03</v>
      </c>
      <c r="F91" s="10">
        <f>IF(D91&lt;=0,0,MIN(Calculator!$C$12,D91+G91-E91))</f>
        <v>200</v>
      </c>
      <c r="G91" s="10">
        <f>ROUND(D91*Calculator!$C$9/1200,2)</f>
        <v>1545.99</v>
      </c>
      <c r="H91" s="10">
        <f>E91+F91-G91</f>
        <v>803.0400000000002</v>
      </c>
      <c r="I91" s="10">
        <f>MAX(0,ROUND(D91-H91,2))</f>
        <v>284610.94</v>
      </c>
      <c r="J91" s="10">
        <f>J90+G91</f>
        <v>146627.52</v>
      </c>
      <c r="K91" s="13">
        <f>INT((B91-1)/12)+1</f>
        <v>8</v>
      </c>
      <c r="L91" s="10">
        <f>IF(L90&lt;=0,0,MAX(0,ROUND(L90-(IF(B91&gt;=Calculator!$C$15,L90+M91,MIN(Calculator!$C$16,L90+M91))-M91),2)))</f>
        <v>306445.01</v>
      </c>
      <c r="M91" s="10">
        <f>ROUND(L90*Calculator!$C$9/1200,2)</f>
        <v>1662.55</v>
      </c>
    </row>
    <row r="92" ht="17" customHeight="1" spans="2:13" x14ac:dyDescent="0.25">
      <c r="B92" s="15">
        <v>87</v>
      </c>
      <c r="C92" s="11">
        <f>DATE(YEAR(Calculator!$C$11),MONTH(Calculator!$C$11)+B92-1,DAY(Calculator!$C$11))</f>
        <v>48976</v>
      </c>
      <c r="D92" s="10">
        <f>I91</f>
        <v>284610.94</v>
      </c>
      <c r="E92" s="10">
        <f>IF(D92&lt;=0,0,IF(B92&gt;=Calculator!$C$15,D92+G92,MIN(Calculator!$C$16,D92+G92)))</f>
        <v>2149.03</v>
      </c>
      <c r="F92" s="10">
        <f>IF(D92&lt;=0,0,MIN(Calculator!$C$12,D92+G92-E92))</f>
        <v>200</v>
      </c>
      <c r="G92" s="10">
        <f>ROUND(D92*Calculator!$C$9/1200,2)</f>
        <v>1541.64</v>
      </c>
      <c r="H92" s="10">
        <f>E92+F92-G92</f>
        <v>807.3900000000001</v>
      </c>
      <c r="I92" s="10">
        <f>MAX(0,ROUND(D92-H92,2))</f>
        <v>283803.55</v>
      </c>
      <c r="J92" s="10">
        <f>J91+G92</f>
        <v>148169.16</v>
      </c>
      <c r="K92" s="13">
        <f>INT((B92-1)/12)+1</f>
        <v>8</v>
      </c>
      <c r="L92" s="10">
        <f>IF(L91&lt;=0,0,MAX(0,ROUND(L91-(IF(B92&gt;=Calculator!$C$15,L91+M92,MIN(Calculator!$C$16,L91+M92))-M92),2)))</f>
        <v>305955.89</v>
      </c>
      <c r="M92" s="10">
        <f>ROUND(L91*Calculator!$C$9/1200,2)</f>
        <v>1659.91</v>
      </c>
    </row>
    <row r="93" ht="17" customHeight="1" spans="2:13" x14ac:dyDescent="0.25">
      <c r="B93" s="15">
        <v>88</v>
      </c>
      <c r="C93" s="11">
        <f>DATE(YEAR(Calculator!$C$11),MONTH(Calculator!$C$11)+B93-1,DAY(Calculator!$C$11))</f>
        <v>49004</v>
      </c>
      <c r="D93" s="10">
        <f>I92</f>
        <v>283803.55</v>
      </c>
      <c r="E93" s="10">
        <f>IF(D93&lt;=0,0,IF(B93&gt;=Calculator!$C$15,D93+G93,MIN(Calculator!$C$16,D93+G93)))</f>
        <v>2149.03</v>
      </c>
      <c r="F93" s="10">
        <f>IF(D93&lt;=0,0,MIN(Calculator!$C$12,D93+G93-E93))</f>
        <v>200</v>
      </c>
      <c r="G93" s="10">
        <f>ROUND(D93*Calculator!$C$9/1200,2)</f>
        <v>1537.27</v>
      </c>
      <c r="H93" s="10">
        <f>E93+F93-G93</f>
        <v>811.7600000000002</v>
      </c>
      <c r="I93" s="10">
        <f>MAX(0,ROUND(D93-H93,2))</f>
        <v>282991.79</v>
      </c>
      <c r="J93" s="10">
        <f>J92+G93</f>
        <v>149706.43</v>
      </c>
      <c r="K93" s="13">
        <f>INT((B93-1)/12)+1</f>
        <v>8</v>
      </c>
      <c r="L93" s="10">
        <f>IF(L92&lt;=0,0,MAX(0,ROUND(L92-(IF(B93&gt;=Calculator!$C$15,L92+M93,MIN(Calculator!$C$16,L92+M93))-M93),2)))</f>
        <v>305464.12</v>
      </c>
      <c r="M93" s="10">
        <f>ROUND(L92*Calculator!$C$9/1200,2)</f>
        <v>1657.26</v>
      </c>
    </row>
    <row r="94" ht="17" customHeight="1" spans="2:13" x14ac:dyDescent="0.25">
      <c r="B94" s="15">
        <v>89</v>
      </c>
      <c r="C94" s="11">
        <f>DATE(YEAR(Calculator!$C$11),MONTH(Calculator!$C$11)+B94-1,DAY(Calculator!$C$11))</f>
        <v>49035</v>
      </c>
      <c r="D94" s="10">
        <f>I93</f>
        <v>282991.79</v>
      </c>
      <c r="E94" s="10">
        <f>IF(D94&lt;=0,0,IF(B94&gt;=Calculator!$C$15,D94+G94,MIN(Calculator!$C$16,D94+G94)))</f>
        <v>2149.03</v>
      </c>
      <c r="F94" s="10">
        <f>IF(D94&lt;=0,0,MIN(Calculator!$C$12,D94+G94-E94))</f>
        <v>200</v>
      </c>
      <c r="G94" s="10">
        <f>ROUND(D94*Calculator!$C$9/1200,2)</f>
        <v>1532.87</v>
      </c>
      <c r="H94" s="10">
        <f>E94+F94-G94</f>
        <v>816.1600000000003</v>
      </c>
      <c r="I94" s="10">
        <f>MAX(0,ROUND(D94-H94,2))</f>
        <v>282175.63</v>
      </c>
      <c r="J94" s="10">
        <f>J93+G94</f>
        <v>151239.3</v>
      </c>
      <c r="K94" s="13">
        <f>INT((B94-1)/12)+1</f>
        <v>8</v>
      </c>
      <c r="L94" s="10">
        <f>IF(L93&lt;=0,0,MAX(0,ROUND(L93-(IF(B94&gt;=Calculator!$C$15,L93+M94,MIN(Calculator!$C$16,L93+M94))-M94),2)))</f>
        <v>304969.69</v>
      </c>
      <c r="M94" s="10">
        <f>ROUND(L93*Calculator!$C$9/1200,2)</f>
        <v>1654.6</v>
      </c>
    </row>
    <row r="95" ht="17" customHeight="1" spans="2:13" x14ac:dyDescent="0.25">
      <c r="B95" s="15">
        <v>90</v>
      </c>
      <c r="C95" s="11">
        <f>DATE(YEAR(Calculator!$C$11),MONTH(Calculator!$C$11)+B95-1,DAY(Calculator!$C$11))</f>
        <v>49065</v>
      </c>
      <c r="D95" s="10">
        <f>I94</f>
        <v>282175.63</v>
      </c>
      <c r="E95" s="10">
        <f>IF(D95&lt;=0,0,IF(B95&gt;=Calculator!$C$15,D95+G95,MIN(Calculator!$C$16,D95+G95)))</f>
        <v>2149.03</v>
      </c>
      <c r="F95" s="10">
        <f>IF(D95&lt;=0,0,MIN(Calculator!$C$12,D95+G95-E95))</f>
        <v>200</v>
      </c>
      <c r="G95" s="10">
        <f>ROUND(D95*Calculator!$C$9/1200,2)</f>
        <v>1528.45</v>
      </c>
      <c r="H95" s="10">
        <f>E95+F95-G95</f>
        <v>820.5800000000002</v>
      </c>
      <c r="I95" s="10">
        <f>MAX(0,ROUND(D95-H95,2))</f>
        <v>281355.05</v>
      </c>
      <c r="J95" s="10">
        <f>J94+G95</f>
        <v>152767.75</v>
      </c>
      <c r="K95" s="13">
        <f>INT((B95-1)/12)+1</f>
        <v>8</v>
      </c>
      <c r="L95" s="10">
        <f>IF(L94&lt;=0,0,MAX(0,ROUND(L94-(IF(B95&gt;=Calculator!$C$15,L94+M95,MIN(Calculator!$C$16,L94+M95))-M95),2)))</f>
        <v>304472.58</v>
      </c>
      <c r="M95" s="10">
        <f>ROUND(L94*Calculator!$C$9/1200,2)</f>
        <v>1651.92</v>
      </c>
    </row>
    <row r="96" ht="17" customHeight="1" spans="2:13" x14ac:dyDescent="0.25">
      <c r="B96" s="15">
        <v>91</v>
      </c>
      <c r="C96" s="11">
        <f>DATE(YEAR(Calculator!$C$11),MONTH(Calculator!$C$11)+B96-1,DAY(Calculator!$C$11))</f>
        <v>49096</v>
      </c>
      <c r="D96" s="10">
        <f>I95</f>
        <v>281355.05</v>
      </c>
      <c r="E96" s="10">
        <f>IF(D96&lt;=0,0,IF(B96&gt;=Calculator!$C$15,D96+G96,MIN(Calculator!$C$16,D96+G96)))</f>
        <v>2149.03</v>
      </c>
      <c r="F96" s="10">
        <f>IF(D96&lt;=0,0,MIN(Calculator!$C$12,D96+G96-E96))</f>
        <v>200</v>
      </c>
      <c r="G96" s="10">
        <f>ROUND(D96*Calculator!$C$9/1200,2)</f>
        <v>1524.01</v>
      </c>
      <c r="H96" s="10">
        <f>E96+F96-G96</f>
        <v>825.0200000000002</v>
      </c>
      <c r="I96" s="10">
        <f>MAX(0,ROUND(D96-H96,2))</f>
        <v>280530.03</v>
      </c>
      <c r="J96" s="10">
        <f>J95+G96</f>
        <v>154291.76</v>
      </c>
      <c r="K96" s="13">
        <f>INT((B96-1)/12)+1</f>
        <v>8</v>
      </c>
      <c r="L96" s="10">
        <f>IF(L95&lt;=0,0,MAX(0,ROUND(L95-(IF(B96&gt;=Calculator!$C$15,L95+M96,MIN(Calculator!$C$16,L95+M96))-M96),2)))</f>
        <v>303972.78</v>
      </c>
      <c r="M96" s="10">
        <f>ROUND(L95*Calculator!$C$9/1200,2)</f>
        <v>1649.23</v>
      </c>
    </row>
    <row r="97" ht="17" customHeight="1" spans="2:13" x14ac:dyDescent="0.25">
      <c r="B97" s="15">
        <v>92</v>
      </c>
      <c r="C97" s="11">
        <f>DATE(YEAR(Calculator!$C$11),MONTH(Calculator!$C$11)+B97-1,DAY(Calculator!$C$11))</f>
        <v>49126</v>
      </c>
      <c r="D97" s="10">
        <f>I96</f>
        <v>280530.03</v>
      </c>
      <c r="E97" s="10">
        <f>IF(D97&lt;=0,0,IF(B97&gt;=Calculator!$C$15,D97+G97,MIN(Calculator!$C$16,D97+G97)))</f>
        <v>2149.03</v>
      </c>
      <c r="F97" s="10">
        <f>IF(D97&lt;=0,0,MIN(Calculator!$C$12,D97+G97-E97))</f>
        <v>200</v>
      </c>
      <c r="G97" s="10">
        <f>ROUND(D97*Calculator!$C$9/1200,2)</f>
        <v>1519.54</v>
      </c>
      <c r="H97" s="10">
        <f>E97+F97-G97</f>
        <v>829.4900000000002</v>
      </c>
      <c r="I97" s="10">
        <f>MAX(0,ROUND(D97-H97,2))</f>
        <v>279700.54</v>
      </c>
      <c r="J97" s="10">
        <f>J96+G97</f>
        <v>155811.30000000002</v>
      </c>
      <c r="K97" s="13">
        <f>INT((B97-1)/12)+1</f>
        <v>8</v>
      </c>
      <c r="L97" s="10">
        <f>IF(L96&lt;=0,0,MAX(0,ROUND(L96-(IF(B97&gt;=Calculator!$C$15,L96+M97,MIN(Calculator!$C$16,L96+M97))-M97),2)))</f>
        <v>303470.27</v>
      </c>
      <c r="M97" s="10">
        <f>ROUND(L96*Calculator!$C$9/1200,2)</f>
        <v>1646.52</v>
      </c>
    </row>
    <row r="98" ht="17" customHeight="1" spans="2:13" x14ac:dyDescent="0.25">
      <c r="B98" s="15">
        <v>93</v>
      </c>
      <c r="C98" s="11">
        <f>DATE(YEAR(Calculator!$C$11),MONTH(Calculator!$C$11)+B98-1,DAY(Calculator!$C$11))</f>
        <v>49157</v>
      </c>
      <c r="D98" s="10">
        <f>I97</f>
        <v>279700.54</v>
      </c>
      <c r="E98" s="10">
        <f>IF(D98&lt;=0,0,IF(B98&gt;=Calculator!$C$15,D98+G98,MIN(Calculator!$C$16,D98+G98)))</f>
        <v>2149.03</v>
      </c>
      <c r="F98" s="10">
        <f>IF(D98&lt;=0,0,MIN(Calculator!$C$12,D98+G98-E98))</f>
        <v>200</v>
      </c>
      <c r="G98" s="10">
        <f>ROUND(D98*Calculator!$C$9/1200,2)</f>
        <v>1515.04</v>
      </c>
      <c r="H98" s="10">
        <f>E98+F98-G98</f>
        <v>833.9900000000002</v>
      </c>
      <c r="I98" s="10">
        <f>MAX(0,ROUND(D98-H98,2))</f>
        <v>278866.55</v>
      </c>
      <c r="J98" s="10">
        <f>J97+G98</f>
        <v>157326.34000000003</v>
      </c>
      <c r="K98" s="13">
        <f>INT((B98-1)/12)+1</f>
        <v>8</v>
      </c>
      <c r="L98" s="10">
        <f>IF(L97&lt;=0,0,MAX(0,ROUND(L97-(IF(B98&gt;=Calculator!$C$15,L97+M98,MIN(Calculator!$C$16,L97+M98))-M98),2)))</f>
        <v>302965.04</v>
      </c>
      <c r="M98" s="10">
        <f>ROUND(L97*Calculator!$C$9/1200,2)</f>
        <v>1643.8</v>
      </c>
    </row>
    <row r="99" ht="17" customHeight="1" spans="2:13" x14ac:dyDescent="0.25">
      <c r="B99" s="15">
        <v>94</v>
      </c>
      <c r="C99" s="11">
        <f>DATE(YEAR(Calculator!$C$11),MONTH(Calculator!$C$11)+B99-1,DAY(Calculator!$C$11))</f>
        <v>49188</v>
      </c>
      <c r="D99" s="10">
        <f>I98</f>
        <v>278866.55</v>
      </c>
      <c r="E99" s="10">
        <f>IF(D99&lt;=0,0,IF(B99&gt;=Calculator!$C$15,D99+G99,MIN(Calculator!$C$16,D99+G99)))</f>
        <v>2149.03</v>
      </c>
      <c r="F99" s="10">
        <f>IF(D99&lt;=0,0,MIN(Calculator!$C$12,D99+G99-E99))</f>
        <v>200</v>
      </c>
      <c r="G99" s="10">
        <f>ROUND(D99*Calculator!$C$9/1200,2)</f>
        <v>1510.53</v>
      </c>
      <c r="H99" s="10">
        <f>E99+F99-G99</f>
        <v>838.5000000000002</v>
      </c>
      <c r="I99" s="10">
        <f>MAX(0,ROUND(D99-H99,2))</f>
        <v>278028.05</v>
      </c>
      <c r="J99" s="10">
        <f>J98+G99</f>
        <v>158836.87000000002</v>
      </c>
      <c r="K99" s="13">
        <f>INT((B99-1)/12)+1</f>
        <v>8</v>
      </c>
      <c r="L99" s="10">
        <f>IF(L98&lt;=0,0,MAX(0,ROUND(L98-(IF(B99&gt;=Calculator!$C$15,L98+M99,MIN(Calculator!$C$16,L98+M99))-M99),2)))</f>
        <v>302457.07</v>
      </c>
      <c r="M99" s="10">
        <f>ROUND(L98*Calculator!$C$9/1200,2)</f>
        <v>1641.06</v>
      </c>
    </row>
    <row r="100" ht="17" customHeight="1" spans="2:13" x14ac:dyDescent="0.25">
      <c r="B100" s="15">
        <v>95</v>
      </c>
      <c r="C100" s="11">
        <f>DATE(YEAR(Calculator!$C$11),MONTH(Calculator!$C$11)+B100-1,DAY(Calculator!$C$11))</f>
        <v>49218</v>
      </c>
      <c r="D100" s="10">
        <f>I99</f>
        <v>278028.05</v>
      </c>
      <c r="E100" s="10">
        <f>IF(D100&lt;=0,0,IF(B100&gt;=Calculator!$C$15,D100+G100,MIN(Calculator!$C$16,D100+G100)))</f>
        <v>2149.03</v>
      </c>
      <c r="F100" s="10">
        <f>IF(D100&lt;=0,0,MIN(Calculator!$C$12,D100+G100-E100))</f>
        <v>200</v>
      </c>
      <c r="G100" s="10">
        <f>ROUND(D100*Calculator!$C$9/1200,2)</f>
        <v>1505.99</v>
      </c>
      <c r="H100" s="10">
        <f>E100+F100-G100</f>
        <v>843.0400000000002</v>
      </c>
      <c r="I100" s="10">
        <f>MAX(0,ROUND(D100-H100,2))</f>
        <v>277185.01</v>
      </c>
      <c r="J100" s="10">
        <f>J99+G100</f>
        <v>160342.86000000002</v>
      </c>
      <c r="K100" s="13">
        <f>INT((B100-1)/12)+1</f>
        <v>8</v>
      </c>
      <c r="L100" s="10">
        <f>IF(L99&lt;=0,0,MAX(0,ROUND(L99-(IF(B100&gt;=Calculator!$C$15,L99+M100,MIN(Calculator!$C$16,L99+M100))-M100),2)))</f>
        <v>301946.35</v>
      </c>
      <c r="M100" s="10">
        <f>ROUND(L99*Calculator!$C$9/1200,2)</f>
        <v>1638.31</v>
      </c>
    </row>
    <row r="101" ht="17" customHeight="1" spans="2:13" x14ac:dyDescent="0.25">
      <c r="B101" s="15">
        <v>96</v>
      </c>
      <c r="C101" s="11">
        <f>DATE(YEAR(Calculator!$C$11),MONTH(Calculator!$C$11)+B101-1,DAY(Calculator!$C$11))</f>
        <v>49249</v>
      </c>
      <c r="D101" s="10">
        <f>I100</f>
        <v>277185.01</v>
      </c>
      <c r="E101" s="10">
        <f>IF(D101&lt;=0,0,IF(B101&gt;=Calculator!$C$15,D101+G101,MIN(Calculator!$C$16,D101+G101)))</f>
        <v>2149.03</v>
      </c>
      <c r="F101" s="10">
        <f>IF(D101&lt;=0,0,MIN(Calculator!$C$12,D101+G101-E101))</f>
        <v>200</v>
      </c>
      <c r="G101" s="10">
        <f>ROUND(D101*Calculator!$C$9/1200,2)</f>
        <v>1501.42</v>
      </c>
      <c r="H101" s="10">
        <f>E101+F101-G101</f>
        <v>847.6100000000001</v>
      </c>
      <c r="I101" s="10">
        <f>MAX(0,ROUND(D101-H101,2))</f>
        <v>276337.4</v>
      </c>
      <c r="J101" s="10">
        <f>J100+G101</f>
        <v>161844.28000000003</v>
      </c>
      <c r="K101" s="13">
        <f>INT((B101-1)/12)+1</f>
        <v>8</v>
      </c>
      <c r="L101" s="10">
        <f>IF(L100&lt;=0,0,MAX(0,ROUND(L100-(IF(B101&gt;=Calculator!$C$15,L100+M101,MIN(Calculator!$C$16,L100+M101))-M101),2)))</f>
        <v>301432.86</v>
      </c>
      <c r="M101" s="10">
        <f>ROUND(L100*Calculator!$C$9/1200,2)</f>
        <v>1635.54</v>
      </c>
    </row>
    <row r="102" ht="17" customHeight="1" spans="2:13" x14ac:dyDescent="0.25">
      <c r="B102" s="15">
        <v>97</v>
      </c>
      <c r="C102" s="11">
        <f>DATE(YEAR(Calculator!$C$11),MONTH(Calculator!$C$11)+B102-1,DAY(Calculator!$C$11))</f>
        <v>49279</v>
      </c>
      <c r="D102" s="10">
        <f>I101</f>
        <v>276337.4</v>
      </c>
      <c r="E102" s="10">
        <f>IF(D102&lt;=0,0,IF(B102&gt;=Calculator!$C$15,D102+G102,MIN(Calculator!$C$16,D102+G102)))</f>
        <v>2149.03</v>
      </c>
      <c r="F102" s="10">
        <f>IF(D102&lt;=0,0,MIN(Calculator!$C$12,D102+G102-E102))</f>
        <v>200</v>
      </c>
      <c r="G102" s="10">
        <f>ROUND(D102*Calculator!$C$9/1200,2)</f>
        <v>1496.83</v>
      </c>
      <c r="H102" s="10">
        <f>E102+F102-G102</f>
        <v>852.2000000000003</v>
      </c>
      <c r="I102" s="10">
        <f>MAX(0,ROUND(D102-H102,2))</f>
        <v>275485.2</v>
      </c>
      <c r="J102" s="10">
        <f>J101+G102</f>
        <v>163341.11000000002</v>
      </c>
      <c r="K102" s="13">
        <f>INT((B102-1)/12)+1</f>
        <v>9</v>
      </c>
      <c r="L102" s="10">
        <f>IF(L101&lt;=0,0,MAX(0,ROUND(L101-(IF(B102&gt;=Calculator!$C$15,L101+M102,MIN(Calculator!$C$16,L101+M102))-M102),2)))</f>
        <v>300916.59</v>
      </c>
      <c r="M102" s="10">
        <f>ROUND(L101*Calculator!$C$9/1200,2)</f>
        <v>1632.76</v>
      </c>
    </row>
    <row r="103" ht="17" customHeight="1" spans="2:13" x14ac:dyDescent="0.25">
      <c r="B103" s="15">
        <v>98</v>
      </c>
      <c r="C103" s="11">
        <f>DATE(YEAR(Calculator!$C$11),MONTH(Calculator!$C$11)+B103-1,DAY(Calculator!$C$11))</f>
        <v>49310</v>
      </c>
      <c r="D103" s="10">
        <f>I102</f>
        <v>275485.2</v>
      </c>
      <c r="E103" s="10">
        <f>IF(D103&lt;=0,0,IF(B103&gt;=Calculator!$C$15,D103+G103,MIN(Calculator!$C$16,D103+G103)))</f>
        <v>2149.03</v>
      </c>
      <c r="F103" s="10">
        <f>IF(D103&lt;=0,0,MIN(Calculator!$C$12,D103+G103-E103))</f>
        <v>200</v>
      </c>
      <c r="G103" s="10">
        <f>ROUND(D103*Calculator!$C$9/1200,2)</f>
        <v>1492.21</v>
      </c>
      <c r="H103" s="10">
        <f>E103+F103-G103</f>
        <v>856.8200000000002</v>
      </c>
      <c r="I103" s="10">
        <f>MAX(0,ROUND(D103-H103,2))</f>
        <v>274628.38</v>
      </c>
      <c r="J103" s="10">
        <f>J102+G103</f>
        <v>164833.32</v>
      </c>
      <c r="K103" s="13">
        <f>INT((B103-1)/12)+1</f>
        <v>9</v>
      </c>
      <c r="L103" s="10">
        <f>IF(L102&lt;=0,0,MAX(0,ROUND(L102-(IF(B103&gt;=Calculator!$C$15,L102+M103,MIN(Calculator!$C$16,L102+M103))-M103),2)))</f>
        <v>300397.52</v>
      </c>
      <c r="M103" s="10">
        <f>ROUND(L102*Calculator!$C$9/1200,2)</f>
        <v>1629.96</v>
      </c>
    </row>
    <row r="104" ht="17" customHeight="1" spans="2:13" x14ac:dyDescent="0.25">
      <c r="B104" s="15">
        <v>99</v>
      </c>
      <c r="C104" s="11">
        <f>DATE(YEAR(Calculator!$C$11),MONTH(Calculator!$C$11)+B104-1,DAY(Calculator!$C$11))</f>
        <v>49341</v>
      </c>
      <c r="D104" s="10">
        <f>I103</f>
        <v>274628.38</v>
      </c>
      <c r="E104" s="10">
        <f>IF(D104&lt;=0,0,IF(B104&gt;=Calculator!$C$15,D104+G104,MIN(Calculator!$C$16,D104+G104)))</f>
        <v>2149.03</v>
      </c>
      <c r="F104" s="10">
        <f>IF(D104&lt;=0,0,MIN(Calculator!$C$12,D104+G104-E104))</f>
        <v>200</v>
      </c>
      <c r="G104" s="10">
        <f>ROUND(D104*Calculator!$C$9/1200,2)</f>
        <v>1487.57</v>
      </c>
      <c r="H104" s="10">
        <f>E104+F104-G104</f>
        <v>861.4600000000003</v>
      </c>
      <c r="I104" s="10">
        <f>MAX(0,ROUND(D104-H104,2))</f>
        <v>273766.92</v>
      </c>
      <c r="J104" s="10">
        <f>J103+G104</f>
        <v>166320.89</v>
      </c>
      <c r="K104" s="13">
        <f>INT((B104-1)/12)+1</f>
        <v>9</v>
      </c>
      <c r="L104" s="10">
        <f>IF(L103&lt;=0,0,MAX(0,ROUND(L103-(IF(B104&gt;=Calculator!$C$15,L103+M104,MIN(Calculator!$C$16,L103+M104))-M104),2)))</f>
        <v>299875.64</v>
      </c>
      <c r="M104" s="10">
        <f>ROUND(L103*Calculator!$C$9/1200,2)</f>
        <v>1627.15</v>
      </c>
    </row>
    <row r="105" ht="17" customHeight="1" spans="2:13" x14ac:dyDescent="0.25">
      <c r="B105" s="15">
        <v>100</v>
      </c>
      <c r="C105" s="11">
        <f>DATE(YEAR(Calculator!$C$11),MONTH(Calculator!$C$11)+B105-1,DAY(Calculator!$C$11))</f>
        <v>49369</v>
      </c>
      <c r="D105" s="10">
        <f>I104</f>
        <v>273766.92</v>
      </c>
      <c r="E105" s="10">
        <f>IF(D105&lt;=0,0,IF(B105&gt;=Calculator!$C$15,D105+G105,MIN(Calculator!$C$16,D105+G105)))</f>
        <v>2149.03</v>
      </c>
      <c r="F105" s="10">
        <f>IF(D105&lt;=0,0,MIN(Calculator!$C$12,D105+G105-E105))</f>
        <v>200</v>
      </c>
      <c r="G105" s="10">
        <f>ROUND(D105*Calculator!$C$9/1200,2)</f>
        <v>1482.9</v>
      </c>
      <c r="H105" s="10">
        <f>E105+F105-G105</f>
        <v>866.1300000000001</v>
      </c>
      <c r="I105" s="10">
        <f>MAX(0,ROUND(D105-H105,2))</f>
        <v>272900.79</v>
      </c>
      <c r="J105" s="10">
        <f>J104+G105</f>
        <v>167803.79</v>
      </c>
      <c r="K105" s="13">
        <f>INT((B105-1)/12)+1</f>
        <v>9</v>
      </c>
      <c r="L105" s="10">
        <f>IF(L104&lt;=0,0,MAX(0,ROUND(L104-(IF(B105&gt;=Calculator!$C$15,L104+M105,MIN(Calculator!$C$16,L104+M105))-M105),2)))</f>
        <v>299350.94</v>
      </c>
      <c r="M105" s="10">
        <f>ROUND(L104*Calculator!$C$9/1200,2)</f>
        <v>1624.33</v>
      </c>
    </row>
    <row r="106" ht="17" customHeight="1" spans="2:13" x14ac:dyDescent="0.25">
      <c r="B106" s="15">
        <v>101</v>
      </c>
      <c r="C106" s="11">
        <f>DATE(YEAR(Calculator!$C$11),MONTH(Calculator!$C$11)+B106-1,DAY(Calculator!$C$11))</f>
        <v>49400</v>
      </c>
      <c r="D106" s="10">
        <f>I105</f>
        <v>272900.79</v>
      </c>
      <c r="E106" s="10">
        <f>IF(D106&lt;=0,0,IF(B106&gt;=Calculator!$C$15,D106+G106,MIN(Calculator!$C$16,D106+G106)))</f>
        <v>2149.03</v>
      </c>
      <c r="F106" s="10">
        <f>IF(D106&lt;=0,0,MIN(Calculator!$C$12,D106+G106-E106))</f>
        <v>200</v>
      </c>
      <c r="G106" s="10">
        <f>ROUND(D106*Calculator!$C$9/1200,2)</f>
        <v>1478.21</v>
      </c>
      <c r="H106" s="10">
        <f>E106+F106-G106</f>
        <v>870.8200000000002</v>
      </c>
      <c r="I106" s="10">
        <f>MAX(0,ROUND(D106-H106,2))</f>
        <v>272029.97</v>
      </c>
      <c r="J106" s="10">
        <f>J105+G106</f>
        <v>169282</v>
      </c>
      <c r="K106" s="13">
        <f>INT((B106-1)/12)+1</f>
        <v>9</v>
      </c>
      <c r="L106" s="10">
        <f>IF(L105&lt;=0,0,MAX(0,ROUND(L105-(IF(B106&gt;=Calculator!$C$15,L105+M106,MIN(Calculator!$C$16,L105+M106))-M106),2)))</f>
        <v>298823.39</v>
      </c>
      <c r="M106" s="10">
        <f>ROUND(L105*Calculator!$C$9/1200,2)</f>
        <v>1621.48</v>
      </c>
    </row>
    <row r="107" ht="17" customHeight="1" spans="2:13" x14ac:dyDescent="0.25">
      <c r="B107" s="15">
        <v>102</v>
      </c>
      <c r="C107" s="11">
        <f>DATE(YEAR(Calculator!$C$11),MONTH(Calculator!$C$11)+B107-1,DAY(Calculator!$C$11))</f>
        <v>49430</v>
      </c>
      <c r="D107" s="10">
        <f>I106</f>
        <v>272029.97</v>
      </c>
      <c r="E107" s="10">
        <f>IF(D107&lt;=0,0,IF(B107&gt;=Calculator!$C$15,D107+G107,MIN(Calculator!$C$16,D107+G107)))</f>
        <v>2149.03</v>
      </c>
      <c r="F107" s="10">
        <f>IF(D107&lt;=0,0,MIN(Calculator!$C$12,D107+G107-E107))</f>
        <v>200</v>
      </c>
      <c r="G107" s="10">
        <f>ROUND(D107*Calculator!$C$9/1200,2)</f>
        <v>1473.5</v>
      </c>
      <c r="H107" s="10">
        <f>E107+F107-G107</f>
        <v>875.5300000000002</v>
      </c>
      <c r="I107" s="10">
        <f>MAX(0,ROUND(D107-H107,2))</f>
        <v>271154.44</v>
      </c>
      <c r="J107" s="10">
        <f>J106+G107</f>
        <v>170755.5</v>
      </c>
      <c r="K107" s="13">
        <f>INT((B107-1)/12)+1</f>
        <v>9</v>
      </c>
      <c r="L107" s="10">
        <f>IF(L106&lt;=0,0,MAX(0,ROUND(L106-(IF(B107&gt;=Calculator!$C$15,L106+M107,MIN(Calculator!$C$16,L106+M107))-M107),2)))</f>
        <v>298292.99</v>
      </c>
      <c r="M107" s="10">
        <f>ROUND(L106*Calculator!$C$9/1200,2)</f>
        <v>1618.63</v>
      </c>
    </row>
    <row r="108" ht="17" customHeight="1" spans="2:13" x14ac:dyDescent="0.25">
      <c r="B108" s="15">
        <v>103</v>
      </c>
      <c r="C108" s="11">
        <f>DATE(YEAR(Calculator!$C$11),MONTH(Calculator!$C$11)+B108-1,DAY(Calculator!$C$11))</f>
        <v>49461</v>
      </c>
      <c r="D108" s="10">
        <f>I107</f>
        <v>271154.44</v>
      </c>
      <c r="E108" s="10">
        <f>IF(D108&lt;=0,0,IF(B108&gt;=Calculator!$C$15,D108+G108,MIN(Calculator!$C$16,D108+G108)))</f>
        <v>2149.03</v>
      </c>
      <c r="F108" s="10">
        <f>IF(D108&lt;=0,0,MIN(Calculator!$C$12,D108+G108-E108))</f>
        <v>200</v>
      </c>
      <c r="G108" s="10">
        <f>ROUND(D108*Calculator!$C$9/1200,2)</f>
        <v>1468.75</v>
      </c>
      <c r="H108" s="10">
        <f>E108+F108-G108</f>
        <v>880.2800000000002</v>
      </c>
      <c r="I108" s="10">
        <f>MAX(0,ROUND(D108-H108,2))</f>
        <v>270274.16</v>
      </c>
      <c r="J108" s="10">
        <f>J107+G108</f>
        <v>172224.25</v>
      </c>
      <c r="K108" s="13">
        <f>INT((B108-1)/12)+1</f>
        <v>9</v>
      </c>
      <c r="L108" s="10">
        <f>IF(L107&lt;=0,0,MAX(0,ROUND(L107-(IF(B108&gt;=Calculator!$C$15,L107+M108,MIN(Calculator!$C$16,L107+M108))-M108),2)))</f>
        <v>297759.71</v>
      </c>
      <c r="M108" s="10">
        <f>ROUND(L107*Calculator!$C$9/1200,2)</f>
        <v>1615.75</v>
      </c>
    </row>
    <row r="109" ht="17" customHeight="1" spans="2:13" x14ac:dyDescent="0.25">
      <c r="B109" s="15">
        <v>104</v>
      </c>
      <c r="C109" s="11">
        <f>DATE(YEAR(Calculator!$C$11),MONTH(Calculator!$C$11)+B109-1,DAY(Calculator!$C$11))</f>
        <v>49491</v>
      </c>
      <c r="D109" s="10">
        <f>I108</f>
        <v>270274.16</v>
      </c>
      <c r="E109" s="10">
        <f>IF(D109&lt;=0,0,IF(B109&gt;=Calculator!$C$15,D109+G109,MIN(Calculator!$C$16,D109+G109)))</f>
        <v>2149.03</v>
      </c>
      <c r="F109" s="10">
        <f>IF(D109&lt;=0,0,MIN(Calculator!$C$12,D109+G109-E109))</f>
        <v>200</v>
      </c>
      <c r="G109" s="10">
        <f>ROUND(D109*Calculator!$C$9/1200,2)</f>
        <v>1463.99</v>
      </c>
      <c r="H109" s="10">
        <f>E109+F109-G109</f>
        <v>885.0400000000002</v>
      </c>
      <c r="I109" s="10">
        <f>MAX(0,ROUND(D109-H109,2))</f>
        <v>269389.12</v>
      </c>
      <c r="J109" s="10">
        <f>J108+G109</f>
        <v>173688.24</v>
      </c>
      <c r="K109" s="13">
        <f>INT((B109-1)/12)+1</f>
        <v>9</v>
      </c>
      <c r="L109" s="10">
        <f>IF(L108&lt;=0,0,MAX(0,ROUND(L108-(IF(B109&gt;=Calculator!$C$15,L108+M109,MIN(Calculator!$C$16,L108+M109))-M109),2)))</f>
        <v>297223.55</v>
      </c>
      <c r="M109" s="10">
        <f>ROUND(L108*Calculator!$C$9/1200,2)</f>
        <v>1612.87</v>
      </c>
    </row>
    <row r="110" ht="17" customHeight="1" spans="2:13" x14ac:dyDescent="0.25">
      <c r="B110" s="15">
        <v>105</v>
      </c>
      <c r="C110" s="11">
        <f>DATE(YEAR(Calculator!$C$11),MONTH(Calculator!$C$11)+B110-1,DAY(Calculator!$C$11))</f>
        <v>49522</v>
      </c>
      <c r="D110" s="10">
        <f>I109</f>
        <v>269389.12</v>
      </c>
      <c r="E110" s="10">
        <f>IF(D110&lt;=0,0,IF(B110&gt;=Calculator!$C$15,D110+G110,MIN(Calculator!$C$16,D110+G110)))</f>
        <v>2149.03</v>
      </c>
      <c r="F110" s="10">
        <f>IF(D110&lt;=0,0,MIN(Calculator!$C$12,D110+G110-E110))</f>
        <v>200</v>
      </c>
      <c r="G110" s="10">
        <f>ROUND(D110*Calculator!$C$9/1200,2)</f>
        <v>1459.19</v>
      </c>
      <c r="H110" s="10">
        <f>E110+F110-G110</f>
        <v>889.8400000000001</v>
      </c>
      <c r="I110" s="10">
        <f>MAX(0,ROUND(D110-H110,2))</f>
        <v>268499.28</v>
      </c>
      <c r="J110" s="10">
        <f>J109+G110</f>
        <v>175147.43</v>
      </c>
      <c r="K110" s="13">
        <f>INT((B110-1)/12)+1</f>
        <v>9</v>
      </c>
      <c r="L110" s="10">
        <f>IF(L109&lt;=0,0,MAX(0,ROUND(L109-(IF(B110&gt;=Calculator!$C$15,L109+M110,MIN(Calculator!$C$16,L109+M110))-M110),2)))</f>
        <v>296684.48</v>
      </c>
      <c r="M110" s="10">
        <f>ROUND(L109*Calculator!$C$9/1200,2)</f>
        <v>1609.96</v>
      </c>
    </row>
    <row r="111" ht="17" customHeight="1" spans="2:13" x14ac:dyDescent="0.25">
      <c r="B111" s="15">
        <v>106</v>
      </c>
      <c r="C111" s="11">
        <f>DATE(YEAR(Calculator!$C$11),MONTH(Calculator!$C$11)+B111-1,DAY(Calculator!$C$11))</f>
        <v>49553</v>
      </c>
      <c r="D111" s="10">
        <f>I110</f>
        <v>268499.28</v>
      </c>
      <c r="E111" s="10">
        <f>IF(D111&lt;=0,0,IF(B111&gt;=Calculator!$C$15,D111+G111,MIN(Calculator!$C$16,D111+G111)))</f>
        <v>2149.03</v>
      </c>
      <c r="F111" s="10">
        <f>IF(D111&lt;=0,0,MIN(Calculator!$C$12,D111+G111-E111))</f>
        <v>200</v>
      </c>
      <c r="G111" s="10">
        <f>ROUND(D111*Calculator!$C$9/1200,2)</f>
        <v>1454.37</v>
      </c>
      <c r="H111" s="10">
        <f>E111+F111-G111</f>
        <v>894.6600000000003</v>
      </c>
      <c r="I111" s="10">
        <f>MAX(0,ROUND(D111-H111,2))</f>
        <v>267604.62</v>
      </c>
      <c r="J111" s="10">
        <f>J110+G111</f>
        <v>176601.8</v>
      </c>
      <c r="K111" s="13">
        <f>INT((B111-1)/12)+1</f>
        <v>9</v>
      </c>
      <c r="L111" s="10">
        <f>IF(L110&lt;=0,0,MAX(0,ROUND(L110-(IF(B111&gt;=Calculator!$C$15,L110+M111,MIN(Calculator!$C$16,L110+M111))-M111),2)))</f>
        <v>296142.49</v>
      </c>
      <c r="M111" s="10">
        <f>ROUND(L110*Calculator!$C$9/1200,2)</f>
        <v>1607.04</v>
      </c>
    </row>
    <row r="112" ht="17" customHeight="1" spans="2:13" x14ac:dyDescent="0.25">
      <c r="B112" s="15">
        <v>107</v>
      </c>
      <c r="C112" s="11">
        <f>DATE(YEAR(Calculator!$C$11),MONTH(Calculator!$C$11)+B112-1,DAY(Calculator!$C$11))</f>
        <v>49583</v>
      </c>
      <c r="D112" s="10">
        <f>I111</f>
        <v>267604.62</v>
      </c>
      <c r="E112" s="10">
        <f>IF(D112&lt;=0,0,IF(B112&gt;=Calculator!$C$15,D112+G112,MIN(Calculator!$C$16,D112+G112)))</f>
        <v>2149.03</v>
      </c>
      <c r="F112" s="10">
        <f>IF(D112&lt;=0,0,MIN(Calculator!$C$12,D112+G112-E112))</f>
        <v>200</v>
      </c>
      <c r="G112" s="10">
        <f>ROUND(D112*Calculator!$C$9/1200,2)</f>
        <v>1449.53</v>
      </c>
      <c r="H112" s="10">
        <f>E112+F112-G112</f>
        <v>899.5000000000002</v>
      </c>
      <c r="I112" s="10">
        <f>MAX(0,ROUND(D112-H112,2))</f>
        <v>266705.12</v>
      </c>
      <c r="J112" s="10">
        <f>J111+G112</f>
        <v>178051.33</v>
      </c>
      <c r="K112" s="13">
        <f>INT((B112-1)/12)+1</f>
        <v>9</v>
      </c>
      <c r="L112" s="10">
        <f>IF(L111&lt;=0,0,MAX(0,ROUND(L111-(IF(B112&gt;=Calculator!$C$15,L111+M112,MIN(Calculator!$C$16,L111+M112))-M112),2)))</f>
        <v>295597.57</v>
      </c>
      <c r="M112" s="10">
        <f>ROUND(L111*Calculator!$C$9/1200,2)</f>
        <v>1604.11</v>
      </c>
    </row>
    <row r="113" ht="17" customHeight="1" spans="2:13" x14ac:dyDescent="0.25">
      <c r="B113" s="15">
        <v>108</v>
      </c>
      <c r="C113" s="11">
        <f>DATE(YEAR(Calculator!$C$11),MONTH(Calculator!$C$11)+B113-1,DAY(Calculator!$C$11))</f>
        <v>49614</v>
      </c>
      <c r="D113" s="10">
        <f>I112</f>
        <v>266705.12</v>
      </c>
      <c r="E113" s="10">
        <f>IF(D113&lt;=0,0,IF(B113&gt;=Calculator!$C$15,D113+G113,MIN(Calculator!$C$16,D113+G113)))</f>
        <v>2149.03</v>
      </c>
      <c r="F113" s="10">
        <f>IF(D113&lt;=0,0,MIN(Calculator!$C$12,D113+G113-E113))</f>
        <v>200</v>
      </c>
      <c r="G113" s="10">
        <f>ROUND(D113*Calculator!$C$9/1200,2)</f>
        <v>1444.65</v>
      </c>
      <c r="H113" s="10">
        <f>E113+F113-G113</f>
        <v>904.3800000000001</v>
      </c>
      <c r="I113" s="10">
        <f>MAX(0,ROUND(D113-H113,2))</f>
        <v>265800.74</v>
      </c>
      <c r="J113" s="10">
        <f>J112+G113</f>
        <v>179495.97999999998</v>
      </c>
      <c r="K113" s="13">
        <f>INT((B113-1)/12)+1</f>
        <v>9</v>
      </c>
      <c r="L113" s="10">
        <f>IF(L112&lt;=0,0,MAX(0,ROUND(L112-(IF(B113&gt;=Calculator!$C$15,L112+M113,MIN(Calculator!$C$16,L112+M113))-M113),2)))</f>
        <v>295049.69</v>
      </c>
      <c r="M113" s="10">
        <f>ROUND(L112*Calculator!$C$9/1200,2)</f>
        <v>1601.15</v>
      </c>
    </row>
    <row r="114" ht="17" customHeight="1" spans="2:13" x14ac:dyDescent="0.25">
      <c r="B114" s="15">
        <v>109</v>
      </c>
      <c r="C114" s="11">
        <f>DATE(YEAR(Calculator!$C$11),MONTH(Calculator!$C$11)+B114-1,DAY(Calculator!$C$11))</f>
        <v>49644</v>
      </c>
      <c r="D114" s="10">
        <f>I113</f>
        <v>265800.74</v>
      </c>
      <c r="E114" s="10">
        <f>IF(D114&lt;=0,0,IF(B114&gt;=Calculator!$C$15,D114+G114,MIN(Calculator!$C$16,D114+G114)))</f>
        <v>2149.03</v>
      </c>
      <c r="F114" s="10">
        <f>IF(D114&lt;=0,0,MIN(Calculator!$C$12,D114+G114-E114))</f>
        <v>200</v>
      </c>
      <c r="G114" s="10">
        <f>ROUND(D114*Calculator!$C$9/1200,2)</f>
        <v>1439.75</v>
      </c>
      <c r="H114" s="10">
        <f>E114+F114-G114</f>
        <v>909.2800000000002</v>
      </c>
      <c r="I114" s="10">
        <f>MAX(0,ROUND(D114-H114,2))</f>
        <v>264891.46</v>
      </c>
      <c r="J114" s="10">
        <f>J113+G114</f>
        <v>180935.72999999998</v>
      </c>
      <c r="K114" s="13">
        <f>INT((B114-1)/12)+1</f>
        <v>10</v>
      </c>
      <c r="L114" s="10">
        <f>IF(L113&lt;=0,0,MAX(0,ROUND(L113-(IF(B114&gt;=Calculator!$C$15,L113+M114,MIN(Calculator!$C$16,L113+M114))-M114),2)))</f>
        <v>294498.85</v>
      </c>
      <c r="M114" s="10">
        <f>ROUND(L113*Calculator!$C$9/1200,2)</f>
        <v>1598.19</v>
      </c>
    </row>
    <row r="115" ht="17" customHeight="1" spans="2:13" x14ac:dyDescent="0.25">
      <c r="B115" s="15">
        <v>110</v>
      </c>
      <c r="C115" s="11">
        <f>DATE(YEAR(Calculator!$C$11),MONTH(Calculator!$C$11)+B115-1,DAY(Calculator!$C$11))</f>
        <v>49675</v>
      </c>
      <c r="D115" s="10">
        <f>I114</f>
        <v>264891.46</v>
      </c>
      <c r="E115" s="10">
        <f>IF(D115&lt;=0,0,IF(B115&gt;=Calculator!$C$15,D115+G115,MIN(Calculator!$C$16,D115+G115)))</f>
        <v>2149.03</v>
      </c>
      <c r="F115" s="10">
        <f>IF(D115&lt;=0,0,MIN(Calculator!$C$12,D115+G115-E115))</f>
        <v>200</v>
      </c>
      <c r="G115" s="10">
        <f>ROUND(D115*Calculator!$C$9/1200,2)</f>
        <v>1434.83</v>
      </c>
      <c r="H115" s="10">
        <f>E115+F115-G115</f>
        <v>914.2000000000003</v>
      </c>
      <c r="I115" s="10">
        <f>MAX(0,ROUND(D115-H115,2))</f>
        <v>263977.26</v>
      </c>
      <c r="J115" s="10">
        <f>J114+G115</f>
        <v>182370.55999999997</v>
      </c>
      <c r="K115" s="13">
        <f>INT((B115-1)/12)+1</f>
        <v>10</v>
      </c>
      <c r="L115" s="10">
        <f>IF(L114&lt;=0,0,MAX(0,ROUND(L114-(IF(B115&gt;=Calculator!$C$15,L114+M115,MIN(Calculator!$C$16,L114+M115))-M115),2)))</f>
        <v>293945.02</v>
      </c>
      <c r="M115" s="10">
        <f>ROUND(L114*Calculator!$C$9/1200,2)</f>
        <v>1595.2</v>
      </c>
    </row>
    <row r="116" ht="17" customHeight="1" spans="2:13" x14ac:dyDescent="0.25">
      <c r="B116" s="15">
        <v>111</v>
      </c>
      <c r="C116" s="11">
        <f>DATE(YEAR(Calculator!$C$11),MONTH(Calculator!$C$11)+B116-1,DAY(Calculator!$C$11))</f>
        <v>49706</v>
      </c>
      <c r="D116" s="10">
        <f>I115</f>
        <v>263977.26</v>
      </c>
      <c r="E116" s="10">
        <f>IF(D116&lt;=0,0,IF(B116&gt;=Calculator!$C$15,D116+G116,MIN(Calculator!$C$16,D116+G116)))</f>
        <v>2149.03</v>
      </c>
      <c r="F116" s="10">
        <f>IF(D116&lt;=0,0,MIN(Calculator!$C$12,D116+G116-E116))</f>
        <v>200</v>
      </c>
      <c r="G116" s="10">
        <f>ROUND(D116*Calculator!$C$9/1200,2)</f>
        <v>1429.88</v>
      </c>
      <c r="H116" s="10">
        <f>E116+F116-G116</f>
        <v>919.1500000000001</v>
      </c>
      <c r="I116" s="10">
        <f>MAX(0,ROUND(D116-H116,2))</f>
        <v>263058.11</v>
      </c>
      <c r="J116" s="10">
        <f>J115+G116</f>
        <v>183800.43999999997</v>
      </c>
      <c r="K116" s="13">
        <f>INT((B116-1)/12)+1</f>
        <v>10</v>
      </c>
      <c r="L116" s="10">
        <f>IF(L115&lt;=0,0,MAX(0,ROUND(L115-(IF(B116&gt;=Calculator!$C$15,L115+M116,MIN(Calculator!$C$16,L115+M116))-M116),2)))</f>
        <v>293388.19</v>
      </c>
      <c r="M116" s="10">
        <f>ROUND(L115*Calculator!$C$9/1200,2)</f>
        <v>1592.2</v>
      </c>
    </row>
    <row r="117" ht="17" customHeight="1" spans="2:13" x14ac:dyDescent="0.25">
      <c r="B117" s="15">
        <v>112</v>
      </c>
      <c r="C117" s="11">
        <f>DATE(YEAR(Calculator!$C$11),MONTH(Calculator!$C$11)+B117-1,DAY(Calculator!$C$11))</f>
        <v>49735</v>
      </c>
      <c r="D117" s="10">
        <f>I116</f>
        <v>263058.11</v>
      </c>
      <c r="E117" s="10">
        <f>IF(D117&lt;=0,0,IF(B117&gt;=Calculator!$C$15,D117+G117,MIN(Calculator!$C$16,D117+G117)))</f>
        <v>2149.03</v>
      </c>
      <c r="F117" s="10">
        <f>IF(D117&lt;=0,0,MIN(Calculator!$C$12,D117+G117-E117))</f>
        <v>200</v>
      </c>
      <c r="G117" s="10">
        <f>ROUND(D117*Calculator!$C$9/1200,2)</f>
        <v>1424.9</v>
      </c>
      <c r="H117" s="10">
        <f>E117+F117-G117</f>
        <v>924.1300000000001</v>
      </c>
      <c r="I117" s="10">
        <f>MAX(0,ROUND(D117-H117,2))</f>
        <v>262133.98</v>
      </c>
      <c r="J117" s="10">
        <f>J116+G117</f>
        <v>185225.33999999997</v>
      </c>
      <c r="K117" s="13">
        <f>INT((B117-1)/12)+1</f>
        <v>10</v>
      </c>
      <c r="L117" s="10">
        <f>IF(L116&lt;=0,0,MAX(0,ROUND(L116-(IF(B117&gt;=Calculator!$C$15,L116+M117,MIN(Calculator!$C$16,L116+M117))-M117),2)))</f>
        <v>292828.35</v>
      </c>
      <c r="M117" s="10">
        <f>ROUND(L116*Calculator!$C$9/1200,2)</f>
        <v>1589.19</v>
      </c>
    </row>
    <row r="118" ht="17" customHeight="1" spans="2:13" x14ac:dyDescent="0.25">
      <c r="B118" s="15">
        <v>113</v>
      </c>
      <c r="C118" s="11">
        <f>DATE(YEAR(Calculator!$C$11),MONTH(Calculator!$C$11)+B118-1,DAY(Calculator!$C$11))</f>
        <v>49766</v>
      </c>
      <c r="D118" s="10">
        <f>I117</f>
        <v>262133.98</v>
      </c>
      <c r="E118" s="10">
        <f>IF(D118&lt;=0,0,IF(B118&gt;=Calculator!$C$15,D118+G118,MIN(Calculator!$C$16,D118+G118)))</f>
        <v>2149.03</v>
      </c>
      <c r="F118" s="10">
        <f>IF(D118&lt;=0,0,MIN(Calculator!$C$12,D118+G118-E118))</f>
        <v>200</v>
      </c>
      <c r="G118" s="10">
        <f>ROUND(D118*Calculator!$C$9/1200,2)</f>
        <v>1419.89</v>
      </c>
      <c r="H118" s="10">
        <f>E118+F118-G118</f>
        <v>929.1400000000001</v>
      </c>
      <c r="I118" s="10">
        <f>MAX(0,ROUND(D118-H118,2))</f>
        <v>261204.84</v>
      </c>
      <c r="J118" s="10">
        <f>J117+G118</f>
        <v>186645.22999999998</v>
      </c>
      <c r="K118" s="13">
        <f>INT((B118-1)/12)+1</f>
        <v>10</v>
      </c>
      <c r="L118" s="10">
        <f>IF(L117&lt;=0,0,MAX(0,ROUND(L117-(IF(B118&gt;=Calculator!$C$15,L117+M118,MIN(Calculator!$C$16,L117+M118))-M118),2)))</f>
        <v>292265.47</v>
      </c>
      <c r="M118" s="10">
        <f>ROUND(L117*Calculator!$C$9/1200,2)</f>
        <v>1586.15</v>
      </c>
    </row>
    <row r="119" ht="17" customHeight="1" spans="2:13" x14ac:dyDescent="0.25">
      <c r="B119" s="15">
        <v>114</v>
      </c>
      <c r="C119" s="11">
        <f>DATE(YEAR(Calculator!$C$11),MONTH(Calculator!$C$11)+B119-1,DAY(Calculator!$C$11))</f>
        <v>49796</v>
      </c>
      <c r="D119" s="10">
        <f>I118</f>
        <v>261204.84</v>
      </c>
      <c r="E119" s="10">
        <f>IF(D119&lt;=0,0,IF(B119&gt;=Calculator!$C$15,D119+G119,MIN(Calculator!$C$16,D119+G119)))</f>
        <v>2149.03</v>
      </c>
      <c r="F119" s="10">
        <f>IF(D119&lt;=0,0,MIN(Calculator!$C$12,D119+G119-E119))</f>
        <v>200</v>
      </c>
      <c r="G119" s="10">
        <f>ROUND(D119*Calculator!$C$9/1200,2)</f>
        <v>1414.86</v>
      </c>
      <c r="H119" s="10">
        <f>E119+F119-G119</f>
        <v>934.1700000000003</v>
      </c>
      <c r="I119" s="10">
        <f>MAX(0,ROUND(D119-H119,2))</f>
        <v>260270.67</v>
      </c>
      <c r="J119" s="10">
        <f>J118+G119</f>
        <v>188060.08999999997</v>
      </c>
      <c r="K119" s="13">
        <f>INT((B119-1)/12)+1</f>
        <v>10</v>
      </c>
      <c r="L119" s="10">
        <f>IF(L118&lt;=0,0,MAX(0,ROUND(L118-(IF(B119&gt;=Calculator!$C$15,L118+M119,MIN(Calculator!$C$16,L118+M119))-M119),2)))</f>
        <v>291699.54</v>
      </c>
      <c r="M119" s="10">
        <f>ROUND(L118*Calculator!$C$9/1200,2)</f>
        <v>1583.1</v>
      </c>
    </row>
    <row r="120" ht="17" customHeight="1" spans="2:13" x14ac:dyDescent="0.25">
      <c r="B120" s="15">
        <v>115</v>
      </c>
      <c r="C120" s="11">
        <f>DATE(YEAR(Calculator!$C$11),MONTH(Calculator!$C$11)+B120-1,DAY(Calculator!$C$11))</f>
        <v>49827</v>
      </c>
      <c r="D120" s="10">
        <f>I119</f>
        <v>260270.67</v>
      </c>
      <c r="E120" s="10">
        <f>IF(D120&lt;=0,0,IF(B120&gt;=Calculator!$C$15,D120+G120,MIN(Calculator!$C$16,D120+G120)))</f>
        <v>2149.03</v>
      </c>
      <c r="F120" s="10">
        <f>IF(D120&lt;=0,0,MIN(Calculator!$C$12,D120+G120-E120))</f>
        <v>200</v>
      </c>
      <c r="G120" s="10">
        <f>ROUND(D120*Calculator!$C$9/1200,2)</f>
        <v>1409.8</v>
      </c>
      <c r="H120" s="10">
        <f>E120+F120-G120</f>
        <v>939.2300000000002</v>
      </c>
      <c r="I120" s="10">
        <f>MAX(0,ROUND(D120-H120,2))</f>
        <v>259331.44</v>
      </c>
      <c r="J120" s="10">
        <f>J119+G120</f>
        <v>189469.88999999996</v>
      </c>
      <c r="K120" s="13">
        <f>INT((B120-1)/12)+1</f>
        <v>10</v>
      </c>
      <c r="L120" s="10">
        <f>IF(L119&lt;=0,0,MAX(0,ROUND(L119-(IF(B120&gt;=Calculator!$C$15,L119+M120,MIN(Calculator!$C$16,L119+M120))-M120),2)))</f>
        <v>291130.55</v>
      </c>
      <c r="M120" s="10">
        <f>ROUND(L119*Calculator!$C$9/1200,2)</f>
        <v>1580.04</v>
      </c>
    </row>
    <row r="121" ht="17" customHeight="1" spans="2:13" x14ac:dyDescent="0.25">
      <c r="B121" s="15">
        <v>116</v>
      </c>
      <c r="C121" s="11">
        <f>DATE(YEAR(Calculator!$C$11),MONTH(Calculator!$C$11)+B121-1,DAY(Calculator!$C$11))</f>
        <v>49857</v>
      </c>
      <c r="D121" s="10">
        <f>I120</f>
        <v>259331.44</v>
      </c>
      <c r="E121" s="10">
        <f>IF(D121&lt;=0,0,IF(B121&gt;=Calculator!$C$15,D121+G121,MIN(Calculator!$C$16,D121+G121)))</f>
        <v>2149.03</v>
      </c>
      <c r="F121" s="10">
        <f>IF(D121&lt;=0,0,MIN(Calculator!$C$12,D121+G121-E121))</f>
        <v>200</v>
      </c>
      <c r="G121" s="10">
        <f>ROUND(D121*Calculator!$C$9/1200,2)</f>
        <v>1404.71</v>
      </c>
      <c r="H121" s="10">
        <f>E121+F121-G121</f>
        <v>944.3200000000002</v>
      </c>
      <c r="I121" s="10">
        <f>MAX(0,ROUND(D121-H121,2))</f>
        <v>258387.12</v>
      </c>
      <c r="J121" s="10">
        <f>J120+G121</f>
        <v>190874.59999999995</v>
      </c>
      <c r="K121" s="13">
        <f>INT((B121-1)/12)+1</f>
        <v>10</v>
      </c>
      <c r="L121" s="10">
        <f>IF(L120&lt;=0,0,MAX(0,ROUND(L120-(IF(B121&gt;=Calculator!$C$15,L120+M121,MIN(Calculator!$C$16,L120+M121))-M121),2)))</f>
        <v>290558.48</v>
      </c>
      <c r="M121" s="10">
        <f>ROUND(L120*Calculator!$C$9/1200,2)</f>
        <v>1576.96</v>
      </c>
    </row>
    <row r="122" ht="17" customHeight="1" spans="2:13" x14ac:dyDescent="0.25">
      <c r="B122" s="15">
        <v>117</v>
      </c>
      <c r="C122" s="11">
        <f>DATE(YEAR(Calculator!$C$11),MONTH(Calculator!$C$11)+B122-1,DAY(Calculator!$C$11))</f>
        <v>49888</v>
      </c>
      <c r="D122" s="10">
        <f>I121</f>
        <v>258387.12</v>
      </c>
      <c r="E122" s="10">
        <f>IF(D122&lt;=0,0,IF(B122&gt;=Calculator!$C$15,D122+G122,MIN(Calculator!$C$16,D122+G122)))</f>
        <v>2149.03</v>
      </c>
      <c r="F122" s="10">
        <f>IF(D122&lt;=0,0,MIN(Calculator!$C$12,D122+G122-E122))</f>
        <v>200</v>
      </c>
      <c r="G122" s="10">
        <f>ROUND(D122*Calculator!$C$9/1200,2)</f>
        <v>1399.6</v>
      </c>
      <c r="H122" s="10">
        <f>E122+F122-G122</f>
        <v>949.4300000000003</v>
      </c>
      <c r="I122" s="10">
        <f>MAX(0,ROUND(D122-H122,2))</f>
        <v>257437.69</v>
      </c>
      <c r="J122" s="10">
        <f>J121+G122</f>
        <v>192274.19999999995</v>
      </c>
      <c r="K122" s="13">
        <f>INT((B122-1)/12)+1</f>
        <v>10</v>
      </c>
      <c r="L122" s="10">
        <f>IF(L121&lt;=0,0,MAX(0,ROUND(L121-(IF(B122&gt;=Calculator!$C$15,L121+M122,MIN(Calculator!$C$16,L121+M122))-M122),2)))</f>
        <v>289983.31</v>
      </c>
      <c r="M122" s="10">
        <f>ROUND(L121*Calculator!$C$9/1200,2)</f>
        <v>1573.86</v>
      </c>
    </row>
    <row r="123" ht="17" customHeight="1" spans="2:13" x14ac:dyDescent="0.25">
      <c r="B123" s="15">
        <v>118</v>
      </c>
      <c r="C123" s="11">
        <f>DATE(YEAR(Calculator!$C$11),MONTH(Calculator!$C$11)+B123-1,DAY(Calculator!$C$11))</f>
        <v>49919</v>
      </c>
      <c r="D123" s="10">
        <f>I122</f>
        <v>257437.69</v>
      </c>
      <c r="E123" s="10">
        <f>IF(D123&lt;=0,0,IF(B123&gt;=Calculator!$C$15,D123+G123,MIN(Calculator!$C$16,D123+G123)))</f>
        <v>2149.03</v>
      </c>
      <c r="F123" s="10">
        <f>IF(D123&lt;=0,0,MIN(Calculator!$C$12,D123+G123-E123))</f>
        <v>200</v>
      </c>
      <c r="G123" s="10">
        <f>ROUND(D123*Calculator!$C$9/1200,2)</f>
        <v>1394.45</v>
      </c>
      <c r="H123" s="10">
        <f>E123+F123-G123</f>
        <v>954.5800000000002</v>
      </c>
      <c r="I123" s="10">
        <f>MAX(0,ROUND(D123-H123,2))</f>
        <v>256483.11</v>
      </c>
      <c r="J123" s="10">
        <f>J122+G123</f>
        <v>193668.64999999997</v>
      </c>
      <c r="K123" s="13">
        <f>INT((B123-1)/12)+1</f>
        <v>10</v>
      </c>
      <c r="L123" s="10">
        <f>IF(L122&lt;=0,0,MAX(0,ROUND(L122-(IF(B123&gt;=Calculator!$C$15,L122+M123,MIN(Calculator!$C$16,L122+M123))-M123),2)))</f>
        <v>289405.02</v>
      </c>
      <c r="M123" s="10">
        <f>ROUND(L122*Calculator!$C$9/1200,2)</f>
        <v>1570.74</v>
      </c>
    </row>
    <row r="124" ht="17" customHeight="1" spans="2:13" x14ac:dyDescent="0.25">
      <c r="B124" s="15">
        <v>119</v>
      </c>
      <c r="C124" s="11">
        <f>DATE(YEAR(Calculator!$C$11),MONTH(Calculator!$C$11)+B124-1,DAY(Calculator!$C$11))</f>
        <v>49949</v>
      </c>
      <c r="D124" s="10">
        <f>I123</f>
        <v>256483.11</v>
      </c>
      <c r="E124" s="10">
        <f>IF(D124&lt;=0,0,IF(B124&gt;=Calculator!$C$15,D124+G124,MIN(Calculator!$C$16,D124+G124)))</f>
        <v>2149.03</v>
      </c>
      <c r="F124" s="10">
        <f>IF(D124&lt;=0,0,MIN(Calculator!$C$12,D124+G124-E124))</f>
        <v>200</v>
      </c>
      <c r="G124" s="10">
        <f>ROUND(D124*Calculator!$C$9/1200,2)</f>
        <v>1389.28</v>
      </c>
      <c r="H124" s="10">
        <f>E124+F124-G124</f>
        <v>959.7500000000002</v>
      </c>
      <c r="I124" s="10">
        <f>MAX(0,ROUND(D124-H124,2))</f>
        <v>255523.36</v>
      </c>
      <c r="J124" s="10">
        <f>J123+G124</f>
        <v>195057.92999999996</v>
      </c>
      <c r="K124" s="13">
        <f>INT((B124-1)/12)+1</f>
        <v>10</v>
      </c>
      <c r="L124" s="10">
        <f>IF(L123&lt;=0,0,MAX(0,ROUND(L123-(IF(B124&gt;=Calculator!$C$15,L123+M124,MIN(Calculator!$C$16,L123+M124))-M124),2)))</f>
        <v>288823.6</v>
      </c>
      <c r="M124" s="10">
        <f>ROUND(L123*Calculator!$C$9/1200,2)</f>
        <v>1567.61</v>
      </c>
    </row>
    <row r="125" ht="17" customHeight="1" spans="2:13" x14ac:dyDescent="0.25">
      <c r="B125" s="15">
        <v>120</v>
      </c>
      <c r="C125" s="11">
        <f>DATE(YEAR(Calculator!$C$11),MONTH(Calculator!$C$11)+B125-1,DAY(Calculator!$C$11))</f>
        <v>49980</v>
      </c>
      <c r="D125" s="10">
        <f>I124</f>
        <v>255523.36</v>
      </c>
      <c r="E125" s="10">
        <f>IF(D125&lt;=0,0,IF(B125&gt;=Calculator!$C$15,D125+G125,MIN(Calculator!$C$16,D125+G125)))</f>
        <v>2149.03</v>
      </c>
      <c r="F125" s="10">
        <f>IF(D125&lt;=0,0,MIN(Calculator!$C$12,D125+G125-E125))</f>
        <v>200</v>
      </c>
      <c r="G125" s="10">
        <f>ROUND(D125*Calculator!$C$9/1200,2)</f>
        <v>1384.08</v>
      </c>
      <c r="H125" s="10">
        <f>E125+F125-G125</f>
        <v>964.9500000000003</v>
      </c>
      <c r="I125" s="10">
        <f>MAX(0,ROUND(D125-H125,2))</f>
        <v>254558.41</v>
      </c>
      <c r="J125" s="10">
        <f>J124+G125</f>
        <v>196442.00999999995</v>
      </c>
      <c r="K125" s="13">
        <f>INT((B125-1)/12)+1</f>
        <v>10</v>
      </c>
      <c r="L125" s="10">
        <f>IF(L124&lt;=0,0,MAX(0,ROUND(L124-(IF(B125&gt;=Calculator!$C$15,L124+M125,MIN(Calculator!$C$16,L124+M125))-M125),2)))</f>
        <v>288239.03</v>
      </c>
      <c r="M125" s="10">
        <f>ROUND(L124*Calculator!$C$9/1200,2)</f>
        <v>1564.46</v>
      </c>
    </row>
    <row r="126" ht="17" customHeight="1" spans="2:13" x14ac:dyDescent="0.25">
      <c r="B126" s="15">
        <v>121</v>
      </c>
      <c r="C126" s="11">
        <f>DATE(YEAR(Calculator!$C$11),MONTH(Calculator!$C$11)+B126-1,DAY(Calculator!$C$11))</f>
        <v>50010</v>
      </c>
      <c r="D126" s="10">
        <f>I125</f>
        <v>254558.41</v>
      </c>
      <c r="E126" s="10">
        <f>IF(D126&lt;=0,0,IF(B126&gt;=Calculator!$C$15,D126+G126,MIN(Calculator!$C$16,D126+G126)))</f>
        <v>2149.03</v>
      </c>
      <c r="F126" s="10">
        <f>IF(D126&lt;=0,0,MIN(Calculator!$C$12,D126+G126-E126))</f>
        <v>200</v>
      </c>
      <c r="G126" s="10">
        <f>ROUND(D126*Calculator!$C$9/1200,2)</f>
        <v>1378.86</v>
      </c>
      <c r="H126" s="10">
        <f>E126+F126-G126</f>
        <v>970.1700000000003</v>
      </c>
      <c r="I126" s="10">
        <f>MAX(0,ROUND(D126-H126,2))</f>
        <v>253588.24</v>
      </c>
      <c r="J126" s="10">
        <f>J125+G126</f>
        <v>197820.86999999994</v>
      </c>
      <c r="K126" s="13">
        <f>INT((B126-1)/12)+1</f>
        <v>11</v>
      </c>
      <c r="L126" s="10">
        <f>IF(L125&lt;=0,0,MAX(0,ROUND(L125-(IF(B126&gt;=Calculator!$C$15,L125+M126,MIN(Calculator!$C$16,L125+M126))-M126),2)))</f>
        <v>287651.29</v>
      </c>
      <c r="M126" s="10">
        <f>ROUND(L125*Calculator!$C$9/1200,2)</f>
        <v>1561.29</v>
      </c>
    </row>
    <row r="127" ht="17" customHeight="1" spans="2:13" x14ac:dyDescent="0.25">
      <c r="B127" s="15">
        <v>122</v>
      </c>
      <c r="C127" s="11">
        <f>DATE(YEAR(Calculator!$C$11),MONTH(Calculator!$C$11)+B127-1,DAY(Calculator!$C$11))</f>
        <v>50041</v>
      </c>
      <c r="D127" s="10">
        <f>I126</f>
        <v>253588.24</v>
      </c>
      <c r="E127" s="10">
        <f>IF(D127&lt;=0,0,IF(B127&gt;=Calculator!$C$15,D127+G127,MIN(Calculator!$C$16,D127+G127)))</f>
        <v>2149.03</v>
      </c>
      <c r="F127" s="10">
        <f>IF(D127&lt;=0,0,MIN(Calculator!$C$12,D127+G127-E127))</f>
        <v>200</v>
      </c>
      <c r="G127" s="10">
        <f>ROUND(D127*Calculator!$C$9/1200,2)</f>
        <v>1373.6</v>
      </c>
      <c r="H127" s="10">
        <f>E127+F127-G127</f>
        <v>975.4300000000003</v>
      </c>
      <c r="I127" s="10">
        <f>MAX(0,ROUND(D127-H127,2))</f>
        <v>252612.81</v>
      </c>
      <c r="J127" s="10">
        <f>J126+G127</f>
        <v>199194.46999999994</v>
      </c>
      <c r="K127" s="13">
        <f>INT((B127-1)/12)+1</f>
        <v>11</v>
      </c>
      <c r="L127" s="10">
        <f>IF(L126&lt;=0,0,MAX(0,ROUND(L126-(IF(B127&gt;=Calculator!$C$15,L126+M127,MIN(Calculator!$C$16,L126+M127))-M127),2)))</f>
        <v>287060.37</v>
      </c>
      <c r="M127" s="10">
        <f>ROUND(L126*Calculator!$C$9/1200,2)</f>
        <v>1558.11</v>
      </c>
    </row>
    <row r="128" ht="17" customHeight="1" spans="2:13" x14ac:dyDescent="0.25">
      <c r="B128" s="15">
        <v>123</v>
      </c>
      <c r="C128" s="11">
        <f>DATE(YEAR(Calculator!$C$11),MONTH(Calculator!$C$11)+B128-1,DAY(Calculator!$C$11))</f>
        <v>50072</v>
      </c>
      <c r="D128" s="10">
        <f>I127</f>
        <v>252612.81</v>
      </c>
      <c r="E128" s="10">
        <f>IF(D128&lt;=0,0,IF(B128&gt;=Calculator!$C$15,D128+G128,MIN(Calculator!$C$16,D128+G128)))</f>
        <v>2149.03</v>
      </c>
      <c r="F128" s="10">
        <f>IF(D128&lt;=0,0,MIN(Calculator!$C$12,D128+G128-E128))</f>
        <v>200</v>
      </c>
      <c r="G128" s="10">
        <f>ROUND(D128*Calculator!$C$9/1200,2)</f>
        <v>1368.32</v>
      </c>
      <c r="H128" s="10">
        <f>E128+F128-G128</f>
        <v>980.7100000000003</v>
      </c>
      <c r="I128" s="10">
        <f>MAX(0,ROUND(D128-H128,2))</f>
        <v>251632.1</v>
      </c>
      <c r="J128" s="10">
        <f>J127+G128</f>
        <v>200562.78999999995</v>
      </c>
      <c r="K128" s="13">
        <f>INT((B128-1)/12)+1</f>
        <v>11</v>
      </c>
      <c r="L128" s="10">
        <f>IF(L127&lt;=0,0,MAX(0,ROUND(L127-(IF(B128&gt;=Calculator!$C$15,L127+M128,MIN(Calculator!$C$16,L127+M128))-M128),2)))</f>
        <v>286466.25</v>
      </c>
      <c r="M128" s="10">
        <f>ROUND(L127*Calculator!$C$9/1200,2)</f>
        <v>1554.91</v>
      </c>
    </row>
    <row r="129" ht="17" customHeight="1" spans="2:13" x14ac:dyDescent="0.25">
      <c r="B129" s="15">
        <v>124</v>
      </c>
      <c r="C129" s="11">
        <f>DATE(YEAR(Calculator!$C$11),MONTH(Calculator!$C$11)+B129-1,DAY(Calculator!$C$11))</f>
        <v>50100</v>
      </c>
      <c r="D129" s="10">
        <f>I128</f>
        <v>251632.1</v>
      </c>
      <c r="E129" s="10">
        <f>IF(D129&lt;=0,0,IF(B129&gt;=Calculator!$C$15,D129+G129,MIN(Calculator!$C$16,D129+G129)))</f>
        <v>2149.03</v>
      </c>
      <c r="F129" s="10">
        <f>IF(D129&lt;=0,0,MIN(Calculator!$C$12,D129+G129-E129))</f>
        <v>200</v>
      </c>
      <c r="G129" s="10">
        <f>ROUND(D129*Calculator!$C$9/1200,2)</f>
        <v>1363.01</v>
      </c>
      <c r="H129" s="10">
        <f>E129+F129-G129</f>
        <v>986.0200000000002</v>
      </c>
      <c r="I129" s="10">
        <f>MAX(0,ROUND(D129-H129,2))</f>
        <v>250646.08</v>
      </c>
      <c r="J129" s="10">
        <f>J128+G129</f>
        <v>201925.79999999996</v>
      </c>
      <c r="K129" s="13">
        <f>INT((B129-1)/12)+1</f>
        <v>11</v>
      </c>
      <c r="L129" s="10">
        <f>IF(L128&lt;=0,0,MAX(0,ROUND(L128-(IF(B129&gt;=Calculator!$C$15,L128+M129,MIN(Calculator!$C$16,L128+M129))-M129),2)))</f>
        <v>285868.91</v>
      </c>
      <c r="M129" s="10">
        <f>ROUND(L128*Calculator!$C$9/1200,2)</f>
        <v>1551.69</v>
      </c>
    </row>
    <row r="130" ht="17" customHeight="1" spans="2:13" x14ac:dyDescent="0.25">
      <c r="B130" s="15">
        <v>125</v>
      </c>
      <c r="C130" s="11">
        <f>DATE(YEAR(Calculator!$C$11),MONTH(Calculator!$C$11)+B130-1,DAY(Calculator!$C$11))</f>
        <v>50131</v>
      </c>
      <c r="D130" s="10">
        <f>I129</f>
        <v>250646.08</v>
      </c>
      <c r="E130" s="10">
        <f>IF(D130&lt;=0,0,IF(B130&gt;=Calculator!$C$15,D130+G130,MIN(Calculator!$C$16,D130+G130)))</f>
        <v>2149.03</v>
      </c>
      <c r="F130" s="10">
        <f>IF(D130&lt;=0,0,MIN(Calculator!$C$12,D130+G130-E130))</f>
        <v>200</v>
      </c>
      <c r="G130" s="10">
        <f>ROUND(D130*Calculator!$C$9/1200,2)</f>
        <v>1357.67</v>
      </c>
      <c r="H130" s="10">
        <f>E130+F130-G130</f>
        <v>991.3600000000001</v>
      </c>
      <c r="I130" s="10">
        <f>MAX(0,ROUND(D130-H130,2))</f>
        <v>249654.72</v>
      </c>
      <c r="J130" s="10">
        <f>J129+G130</f>
        <v>203283.46999999997</v>
      </c>
      <c r="K130" s="13">
        <f>INT((B130-1)/12)+1</f>
        <v>11</v>
      </c>
      <c r="L130" s="10">
        <f>IF(L129&lt;=0,0,MAX(0,ROUND(L129-(IF(B130&gt;=Calculator!$C$15,L129+M130,MIN(Calculator!$C$16,L129+M130))-M130),2)))</f>
        <v>285268.34</v>
      </c>
      <c r="M130" s="10">
        <f>ROUND(L129*Calculator!$C$9/1200,2)</f>
        <v>1548.46</v>
      </c>
    </row>
    <row r="131" ht="17" customHeight="1" spans="2:13" x14ac:dyDescent="0.25">
      <c r="B131" s="15">
        <v>126</v>
      </c>
      <c r="C131" s="11">
        <f>DATE(YEAR(Calculator!$C$11),MONTH(Calculator!$C$11)+B131-1,DAY(Calculator!$C$11))</f>
        <v>50161</v>
      </c>
      <c r="D131" s="10">
        <f>I130</f>
        <v>249654.72</v>
      </c>
      <c r="E131" s="10">
        <f>IF(D131&lt;=0,0,IF(B131&gt;=Calculator!$C$15,D131+G131,MIN(Calculator!$C$16,D131+G131)))</f>
        <v>2149.03</v>
      </c>
      <c r="F131" s="10">
        <f>IF(D131&lt;=0,0,MIN(Calculator!$C$12,D131+G131-E131))</f>
        <v>200</v>
      </c>
      <c r="G131" s="10">
        <f>ROUND(D131*Calculator!$C$9/1200,2)</f>
        <v>1352.3</v>
      </c>
      <c r="H131" s="10">
        <f>E131+F131-G131</f>
        <v>996.7300000000002</v>
      </c>
      <c r="I131" s="10">
        <f>MAX(0,ROUND(D131-H131,2))</f>
        <v>248657.99</v>
      </c>
      <c r="J131" s="10">
        <f>J130+G131</f>
        <v>204635.76999999996</v>
      </c>
      <c r="K131" s="13">
        <f>INT((B131-1)/12)+1</f>
        <v>11</v>
      </c>
      <c r="L131" s="10">
        <f>IF(L130&lt;=0,0,MAX(0,ROUND(L130-(IF(B131&gt;=Calculator!$C$15,L130+M131,MIN(Calculator!$C$16,L130+M131))-M131),2)))</f>
        <v>284664.51</v>
      </c>
      <c r="M131" s="10">
        <f>ROUND(L130*Calculator!$C$9/1200,2)</f>
        <v>1545.2</v>
      </c>
    </row>
    <row r="132" ht="17" customHeight="1" spans="2:13" x14ac:dyDescent="0.25">
      <c r="B132" s="15">
        <v>127</v>
      </c>
      <c r="C132" s="11">
        <f>DATE(YEAR(Calculator!$C$11),MONTH(Calculator!$C$11)+B132-1,DAY(Calculator!$C$11))</f>
        <v>50192</v>
      </c>
      <c r="D132" s="10">
        <f>I131</f>
        <v>248657.99</v>
      </c>
      <c r="E132" s="10">
        <f>IF(D132&lt;=0,0,IF(B132&gt;=Calculator!$C$15,D132+G132,MIN(Calculator!$C$16,D132+G132)))</f>
        <v>2149.03</v>
      </c>
      <c r="F132" s="10">
        <f>IF(D132&lt;=0,0,MIN(Calculator!$C$12,D132+G132-E132))</f>
        <v>200</v>
      </c>
      <c r="G132" s="10">
        <f>ROUND(D132*Calculator!$C$9/1200,2)</f>
        <v>1346.9</v>
      </c>
      <c r="H132" s="10">
        <f>E132+F132-G132</f>
        <v>1002.1300000000001</v>
      </c>
      <c r="I132" s="10">
        <f>MAX(0,ROUND(D132-H132,2))</f>
        <v>247655.86</v>
      </c>
      <c r="J132" s="10">
        <f>J131+G132</f>
        <v>205982.66999999995</v>
      </c>
      <c r="K132" s="13">
        <f>INT((B132-1)/12)+1</f>
        <v>11</v>
      </c>
      <c r="L132" s="10">
        <f>IF(L131&lt;=0,0,MAX(0,ROUND(L131-(IF(B132&gt;=Calculator!$C$15,L131+M132,MIN(Calculator!$C$16,L131+M132))-M132),2)))</f>
        <v>284057.41</v>
      </c>
      <c r="M132" s="10">
        <f>ROUND(L131*Calculator!$C$9/1200,2)</f>
        <v>1541.93</v>
      </c>
    </row>
    <row r="133" ht="17" customHeight="1" spans="2:13" x14ac:dyDescent="0.25">
      <c r="B133" s="15">
        <v>128</v>
      </c>
      <c r="C133" s="11">
        <f>DATE(YEAR(Calculator!$C$11),MONTH(Calculator!$C$11)+B133-1,DAY(Calculator!$C$11))</f>
        <v>50222</v>
      </c>
      <c r="D133" s="10">
        <f>I132</f>
        <v>247655.86</v>
      </c>
      <c r="E133" s="10">
        <f>IF(D133&lt;=0,0,IF(B133&gt;=Calculator!$C$15,D133+G133,MIN(Calculator!$C$16,D133+G133)))</f>
        <v>2149.03</v>
      </c>
      <c r="F133" s="10">
        <f>IF(D133&lt;=0,0,MIN(Calculator!$C$12,D133+G133-E133))</f>
        <v>200</v>
      </c>
      <c r="G133" s="10">
        <f>ROUND(D133*Calculator!$C$9/1200,2)</f>
        <v>1341.47</v>
      </c>
      <c r="H133" s="10">
        <f>E133+F133-G133</f>
        <v>1007.5600000000002</v>
      </c>
      <c r="I133" s="10">
        <f>MAX(0,ROUND(D133-H133,2))</f>
        <v>246648.3</v>
      </c>
      <c r="J133" s="10">
        <f>J132+G133</f>
        <v>207324.13999999996</v>
      </c>
      <c r="K133" s="13">
        <f>INT((B133-1)/12)+1</f>
        <v>11</v>
      </c>
      <c r="L133" s="10">
        <f>IF(L132&lt;=0,0,MAX(0,ROUND(L132-(IF(B133&gt;=Calculator!$C$15,L132+M133,MIN(Calculator!$C$16,L132+M133))-M133),2)))</f>
        <v>283447.02</v>
      </c>
      <c r="M133" s="10">
        <f>ROUND(L132*Calculator!$C$9/1200,2)</f>
        <v>1538.64</v>
      </c>
    </row>
    <row r="134" ht="17" customHeight="1" spans="2:13" x14ac:dyDescent="0.25">
      <c r="B134" s="15">
        <v>129</v>
      </c>
      <c r="C134" s="11">
        <f>DATE(YEAR(Calculator!$C$11),MONTH(Calculator!$C$11)+B134-1,DAY(Calculator!$C$11))</f>
        <v>50253</v>
      </c>
      <c r="D134" s="10">
        <f>I133</f>
        <v>246648.3</v>
      </c>
      <c r="E134" s="10">
        <f>IF(D134&lt;=0,0,IF(B134&gt;=Calculator!$C$15,D134+G134,MIN(Calculator!$C$16,D134+G134)))</f>
        <v>2149.03</v>
      </c>
      <c r="F134" s="10">
        <f>IF(D134&lt;=0,0,MIN(Calculator!$C$12,D134+G134-E134))</f>
        <v>200</v>
      </c>
      <c r="G134" s="10">
        <f>ROUND(D134*Calculator!$C$9/1200,2)</f>
        <v>1336.01</v>
      </c>
      <c r="H134" s="10">
        <f>E134+F134-G134</f>
        <v>1013.0200000000002</v>
      </c>
      <c r="I134" s="10">
        <f>MAX(0,ROUND(D134-H134,2))</f>
        <v>245635.28</v>
      </c>
      <c r="J134" s="10">
        <f>J133+G134</f>
        <v>208660.14999999997</v>
      </c>
      <c r="K134" s="13">
        <f>INT((B134-1)/12)+1</f>
        <v>11</v>
      </c>
      <c r="L134" s="10">
        <f>IF(L133&lt;=0,0,MAX(0,ROUND(L133-(IF(B134&gt;=Calculator!$C$15,L133+M134,MIN(Calculator!$C$16,L133+M134))-M134),2)))</f>
        <v>282833.33</v>
      </c>
      <c r="M134" s="10">
        <f>ROUND(L133*Calculator!$C$9/1200,2)</f>
        <v>1535.34</v>
      </c>
    </row>
    <row r="135" ht="17" customHeight="1" spans="2:13" x14ac:dyDescent="0.25">
      <c r="B135" s="15">
        <v>130</v>
      </c>
      <c r="C135" s="11">
        <f>DATE(YEAR(Calculator!$C$11),MONTH(Calculator!$C$11)+B135-1,DAY(Calculator!$C$11))</f>
        <v>50284</v>
      </c>
      <c r="D135" s="10">
        <f>I134</f>
        <v>245635.28</v>
      </c>
      <c r="E135" s="10">
        <f>IF(D135&lt;=0,0,IF(B135&gt;=Calculator!$C$15,D135+G135,MIN(Calculator!$C$16,D135+G135)))</f>
        <v>2149.03</v>
      </c>
      <c r="F135" s="10">
        <f>IF(D135&lt;=0,0,MIN(Calculator!$C$12,D135+G135-E135))</f>
        <v>200</v>
      </c>
      <c r="G135" s="10">
        <f>ROUND(D135*Calculator!$C$9/1200,2)</f>
        <v>1330.52</v>
      </c>
      <c r="H135" s="10">
        <f>E135+F135-G135</f>
        <v>1018.5100000000002</v>
      </c>
      <c r="I135" s="10">
        <f>MAX(0,ROUND(D135-H135,2))</f>
        <v>244616.77</v>
      </c>
      <c r="J135" s="10">
        <f>J134+G135</f>
        <v>209990.66999999995</v>
      </c>
      <c r="K135" s="13">
        <f>INT((B135-1)/12)+1</f>
        <v>11</v>
      </c>
      <c r="L135" s="10">
        <f>IF(L134&lt;=0,0,MAX(0,ROUND(L134-(IF(B135&gt;=Calculator!$C$15,L134+M135,MIN(Calculator!$C$16,L134+M135))-M135),2)))</f>
        <v>282216.31</v>
      </c>
      <c r="M135" s="10">
        <f>ROUND(L134*Calculator!$C$9/1200,2)</f>
        <v>1532.01</v>
      </c>
    </row>
    <row r="136" ht="17" customHeight="1" spans="2:13" x14ac:dyDescent="0.25">
      <c r="B136" s="15">
        <v>131</v>
      </c>
      <c r="C136" s="11">
        <f>DATE(YEAR(Calculator!$C$11),MONTH(Calculator!$C$11)+B136-1,DAY(Calculator!$C$11))</f>
        <v>50314</v>
      </c>
      <c r="D136" s="10">
        <f>I135</f>
        <v>244616.77</v>
      </c>
      <c r="E136" s="10">
        <f>IF(D136&lt;=0,0,IF(B136&gt;=Calculator!$C$15,D136+G136,MIN(Calculator!$C$16,D136+G136)))</f>
        <v>2149.03</v>
      </c>
      <c r="F136" s="10">
        <f>IF(D136&lt;=0,0,MIN(Calculator!$C$12,D136+G136-E136))</f>
        <v>200</v>
      </c>
      <c r="G136" s="10">
        <f>ROUND(D136*Calculator!$C$9/1200,2)</f>
        <v>1325.01</v>
      </c>
      <c r="H136" s="10">
        <f>E136+F136-G136</f>
        <v>1024.0200000000002</v>
      </c>
      <c r="I136" s="10">
        <f>MAX(0,ROUND(D136-H136,2))</f>
        <v>243592.75</v>
      </c>
      <c r="J136" s="10">
        <f>J135+G136</f>
        <v>211315.67999999996</v>
      </c>
      <c r="K136" s="13">
        <f>INT((B136-1)/12)+1</f>
        <v>11</v>
      </c>
      <c r="L136" s="10">
        <f>IF(L135&lt;=0,0,MAX(0,ROUND(L135-(IF(B136&gt;=Calculator!$C$15,L135+M136,MIN(Calculator!$C$16,L135+M136))-M136),2)))</f>
        <v>281595.95</v>
      </c>
      <c r="M136" s="10">
        <f>ROUND(L135*Calculator!$C$9/1200,2)</f>
        <v>1528.67</v>
      </c>
    </row>
    <row r="137" ht="17" customHeight="1" spans="2:13" x14ac:dyDescent="0.25">
      <c r="B137" s="15">
        <v>132</v>
      </c>
      <c r="C137" s="11">
        <f>DATE(YEAR(Calculator!$C$11),MONTH(Calculator!$C$11)+B137-1,DAY(Calculator!$C$11))</f>
        <v>50345</v>
      </c>
      <c r="D137" s="10">
        <f>I136</f>
        <v>243592.75</v>
      </c>
      <c r="E137" s="10">
        <f>IF(D137&lt;=0,0,IF(B137&gt;=Calculator!$C$15,D137+G137,MIN(Calculator!$C$16,D137+G137)))</f>
        <v>2149.03</v>
      </c>
      <c r="F137" s="10">
        <f>IF(D137&lt;=0,0,MIN(Calculator!$C$12,D137+G137-E137))</f>
        <v>200</v>
      </c>
      <c r="G137" s="10">
        <f>ROUND(D137*Calculator!$C$9/1200,2)</f>
        <v>1319.46</v>
      </c>
      <c r="H137" s="10">
        <f>E137+F137-G137</f>
        <v>1029.5700000000002</v>
      </c>
      <c r="I137" s="10">
        <f>MAX(0,ROUND(D137-H137,2))</f>
        <v>242563.18</v>
      </c>
      <c r="J137" s="10">
        <f>J136+G137</f>
        <v>212635.13999999996</v>
      </c>
      <c r="K137" s="13">
        <f>INT((B137-1)/12)+1</f>
        <v>11</v>
      </c>
      <c r="L137" s="10">
        <f>IF(L136&lt;=0,0,MAX(0,ROUND(L136-(IF(B137&gt;=Calculator!$C$15,L136+M137,MIN(Calculator!$C$16,L136+M137))-M137),2)))</f>
        <v>280972.23</v>
      </c>
      <c r="M137" s="10">
        <f>ROUND(L136*Calculator!$C$9/1200,2)</f>
        <v>1525.31</v>
      </c>
    </row>
    <row r="138" ht="17" customHeight="1" spans="2:13" x14ac:dyDescent="0.25">
      <c r="B138" s="15">
        <v>133</v>
      </c>
      <c r="C138" s="11">
        <f>DATE(YEAR(Calculator!$C$11),MONTH(Calculator!$C$11)+B138-1,DAY(Calculator!$C$11))</f>
        <v>50375</v>
      </c>
      <c r="D138" s="10">
        <f>I137</f>
        <v>242563.18</v>
      </c>
      <c r="E138" s="10">
        <f>IF(D138&lt;=0,0,IF(B138&gt;=Calculator!$C$15,D138+G138,MIN(Calculator!$C$16,D138+G138)))</f>
        <v>2149.03</v>
      </c>
      <c r="F138" s="10">
        <f>IF(D138&lt;=0,0,MIN(Calculator!$C$12,D138+G138-E138))</f>
        <v>200</v>
      </c>
      <c r="G138" s="10">
        <f>ROUND(D138*Calculator!$C$9/1200,2)</f>
        <v>1313.88</v>
      </c>
      <c r="H138" s="10">
        <f>E138+F138-G138</f>
        <v>1035.15</v>
      </c>
      <c r="I138" s="10">
        <f>MAX(0,ROUND(D138-H138,2))</f>
        <v>241528.03</v>
      </c>
      <c r="J138" s="10">
        <f>J137+G138</f>
        <v>213949.01999999996</v>
      </c>
      <c r="K138" s="13">
        <f>INT((B138-1)/12)+1</f>
        <v>12</v>
      </c>
      <c r="L138" s="10">
        <f>IF(L137&lt;=0,0,MAX(0,ROUND(L137-(IF(B138&gt;=Calculator!$C$15,L137+M138,MIN(Calculator!$C$16,L137+M138))-M138),2)))</f>
        <v>280345.13</v>
      </c>
      <c r="M138" s="10">
        <f>ROUND(L137*Calculator!$C$9/1200,2)</f>
        <v>1521.93</v>
      </c>
    </row>
    <row r="139" ht="17" customHeight="1" spans="2:13" x14ac:dyDescent="0.25">
      <c r="B139" s="15">
        <v>134</v>
      </c>
      <c r="C139" s="11">
        <f>DATE(YEAR(Calculator!$C$11),MONTH(Calculator!$C$11)+B139-1,DAY(Calculator!$C$11))</f>
        <v>50406</v>
      </c>
      <c r="D139" s="10">
        <f>I138</f>
        <v>241528.03</v>
      </c>
      <c r="E139" s="10">
        <f>IF(D139&lt;=0,0,IF(B139&gt;=Calculator!$C$15,D139+G139,MIN(Calculator!$C$16,D139+G139)))</f>
        <v>2149.03</v>
      </c>
      <c r="F139" s="10">
        <f>IF(D139&lt;=0,0,MIN(Calculator!$C$12,D139+G139-E139))</f>
        <v>200</v>
      </c>
      <c r="G139" s="10">
        <f>ROUND(D139*Calculator!$C$9/1200,2)</f>
        <v>1308.28</v>
      </c>
      <c r="H139" s="10">
        <f>E139+F139-G139</f>
        <v>1040.7500000000002</v>
      </c>
      <c r="I139" s="10">
        <f>MAX(0,ROUND(D139-H139,2))</f>
        <v>240487.28</v>
      </c>
      <c r="J139" s="10">
        <f>J138+G139</f>
        <v>215257.29999999996</v>
      </c>
      <c r="K139" s="13">
        <f>INT((B139-1)/12)+1</f>
        <v>12</v>
      </c>
      <c r="L139" s="10">
        <f>IF(L138&lt;=0,0,MAX(0,ROUND(L138-(IF(B139&gt;=Calculator!$C$15,L138+M139,MIN(Calculator!$C$16,L138+M139))-M139),2)))</f>
        <v>279714.64</v>
      </c>
      <c r="M139" s="10">
        <f>ROUND(L138*Calculator!$C$9/1200,2)</f>
        <v>1518.54</v>
      </c>
    </row>
    <row r="140" ht="17" customHeight="1" spans="2:13" x14ac:dyDescent="0.25">
      <c r="B140" s="15">
        <v>135</v>
      </c>
      <c r="C140" s="11">
        <f>DATE(YEAR(Calculator!$C$11),MONTH(Calculator!$C$11)+B140-1,DAY(Calculator!$C$11))</f>
        <v>50437</v>
      </c>
      <c r="D140" s="10">
        <f>I139</f>
        <v>240487.28</v>
      </c>
      <c r="E140" s="10">
        <f>IF(D140&lt;=0,0,IF(B140&gt;=Calculator!$C$15,D140+G140,MIN(Calculator!$C$16,D140+G140)))</f>
        <v>2149.03</v>
      </c>
      <c r="F140" s="10">
        <f>IF(D140&lt;=0,0,MIN(Calculator!$C$12,D140+G140-E140))</f>
        <v>200</v>
      </c>
      <c r="G140" s="10">
        <f>ROUND(D140*Calculator!$C$9/1200,2)</f>
        <v>1302.64</v>
      </c>
      <c r="H140" s="10">
        <f>E140+F140-G140</f>
        <v>1046.39</v>
      </c>
      <c r="I140" s="10">
        <f>MAX(0,ROUND(D140-H140,2))</f>
        <v>239440.89</v>
      </c>
      <c r="J140" s="10">
        <f>J139+G140</f>
        <v>216559.93999999997</v>
      </c>
      <c r="K140" s="13">
        <f>INT((B140-1)/12)+1</f>
        <v>12</v>
      </c>
      <c r="L140" s="10">
        <f>IF(L139&lt;=0,0,MAX(0,ROUND(L139-(IF(B140&gt;=Calculator!$C$15,L139+M140,MIN(Calculator!$C$16,L139+M140))-M140),2)))</f>
        <v>279080.73</v>
      </c>
      <c r="M140" s="10">
        <f>ROUND(L139*Calculator!$C$9/1200,2)</f>
        <v>1515.12</v>
      </c>
    </row>
    <row r="141" ht="17" customHeight="1" spans="2:13" x14ac:dyDescent="0.25">
      <c r="B141" s="15">
        <v>136</v>
      </c>
      <c r="C141" s="11">
        <f>DATE(YEAR(Calculator!$C$11),MONTH(Calculator!$C$11)+B141-1,DAY(Calculator!$C$11))</f>
        <v>50465</v>
      </c>
      <c r="D141" s="10">
        <f>I140</f>
        <v>239440.89</v>
      </c>
      <c r="E141" s="10">
        <f>IF(D141&lt;=0,0,IF(B141&gt;=Calculator!$C$15,D141+G141,MIN(Calculator!$C$16,D141+G141)))</f>
        <v>2149.03</v>
      </c>
      <c r="F141" s="10">
        <f>IF(D141&lt;=0,0,MIN(Calculator!$C$12,D141+G141-E141))</f>
        <v>200</v>
      </c>
      <c r="G141" s="10">
        <f>ROUND(D141*Calculator!$C$9/1200,2)</f>
        <v>1296.97</v>
      </c>
      <c r="H141" s="10">
        <f>E141+F141-G141</f>
        <v>1052.0600000000002</v>
      </c>
      <c r="I141" s="10">
        <f>MAX(0,ROUND(D141-H141,2))</f>
        <v>238388.83</v>
      </c>
      <c r="J141" s="10">
        <f>J140+G141</f>
        <v>217856.90999999997</v>
      </c>
      <c r="K141" s="13">
        <f>INT((B141-1)/12)+1</f>
        <v>12</v>
      </c>
      <c r="L141" s="10">
        <f>IF(L140&lt;=0,0,MAX(0,ROUND(L140-(IF(B141&gt;=Calculator!$C$15,L140+M141,MIN(Calculator!$C$16,L140+M141))-M141),2)))</f>
        <v>278443.39</v>
      </c>
      <c r="M141" s="10">
        <f>ROUND(L140*Calculator!$C$9/1200,2)</f>
        <v>1511.69</v>
      </c>
    </row>
    <row r="142" ht="17" customHeight="1" spans="2:13" x14ac:dyDescent="0.25">
      <c r="B142" s="15">
        <v>137</v>
      </c>
      <c r="C142" s="11">
        <f>DATE(YEAR(Calculator!$C$11),MONTH(Calculator!$C$11)+B142-1,DAY(Calculator!$C$11))</f>
        <v>50496</v>
      </c>
      <c r="D142" s="10">
        <f>I141</f>
        <v>238388.83</v>
      </c>
      <c r="E142" s="10">
        <f>IF(D142&lt;=0,0,IF(B142&gt;=Calculator!$C$15,D142+G142,MIN(Calculator!$C$16,D142+G142)))</f>
        <v>2149.03</v>
      </c>
      <c r="F142" s="10">
        <f>IF(D142&lt;=0,0,MIN(Calculator!$C$12,D142+G142-E142))</f>
        <v>200</v>
      </c>
      <c r="G142" s="10">
        <f>ROUND(D142*Calculator!$C$9/1200,2)</f>
        <v>1291.27</v>
      </c>
      <c r="H142" s="10">
        <f>E142+F142-G142</f>
        <v>1057.7600000000002</v>
      </c>
      <c r="I142" s="10">
        <f>MAX(0,ROUND(D142-H142,2))</f>
        <v>237331.07</v>
      </c>
      <c r="J142" s="10">
        <f>J141+G142</f>
        <v>219148.17999999996</v>
      </c>
      <c r="K142" s="13">
        <f>INT((B142-1)/12)+1</f>
        <v>12</v>
      </c>
      <c r="L142" s="10">
        <f>IF(L141&lt;=0,0,MAX(0,ROUND(L141-(IF(B142&gt;=Calculator!$C$15,L141+M142,MIN(Calculator!$C$16,L141+M142))-M142),2)))</f>
        <v>277802.6</v>
      </c>
      <c r="M142" s="10">
        <f>ROUND(L141*Calculator!$C$9/1200,2)</f>
        <v>1508.24</v>
      </c>
    </row>
    <row r="143" ht="17" customHeight="1" spans="2:13" x14ac:dyDescent="0.25">
      <c r="B143" s="15">
        <v>138</v>
      </c>
      <c r="C143" s="11">
        <f>DATE(YEAR(Calculator!$C$11),MONTH(Calculator!$C$11)+B143-1,DAY(Calculator!$C$11))</f>
        <v>50526</v>
      </c>
      <c r="D143" s="10">
        <f>I142</f>
        <v>237331.07</v>
      </c>
      <c r="E143" s="10">
        <f>IF(D143&lt;=0,0,IF(B143&gt;=Calculator!$C$15,D143+G143,MIN(Calculator!$C$16,D143+G143)))</f>
        <v>2149.03</v>
      </c>
      <c r="F143" s="10">
        <f>IF(D143&lt;=0,0,MIN(Calculator!$C$12,D143+G143-E143))</f>
        <v>200</v>
      </c>
      <c r="G143" s="10">
        <f>ROUND(D143*Calculator!$C$9/1200,2)</f>
        <v>1285.54</v>
      </c>
      <c r="H143" s="10">
        <f>E143+F143-G143</f>
        <v>1063.4900000000002</v>
      </c>
      <c r="I143" s="10">
        <f>MAX(0,ROUND(D143-H143,2))</f>
        <v>236267.58</v>
      </c>
      <c r="J143" s="10">
        <f>J142+G143</f>
        <v>220433.71999999997</v>
      </c>
      <c r="K143" s="13">
        <f>INT((B143-1)/12)+1</f>
        <v>12</v>
      </c>
      <c r="L143" s="10">
        <f>IF(L142&lt;=0,0,MAX(0,ROUND(L142-(IF(B143&gt;=Calculator!$C$15,L142+M143,MIN(Calculator!$C$16,L142+M143))-M143),2)))</f>
        <v>277158.33</v>
      </c>
      <c r="M143" s="10">
        <f>ROUND(L142*Calculator!$C$9/1200,2)</f>
        <v>1504.76</v>
      </c>
    </row>
    <row r="144" ht="17" customHeight="1" spans="2:13" x14ac:dyDescent="0.25">
      <c r="B144" s="15">
        <v>139</v>
      </c>
      <c r="C144" s="11">
        <f>DATE(YEAR(Calculator!$C$11),MONTH(Calculator!$C$11)+B144-1,DAY(Calculator!$C$11))</f>
        <v>50557</v>
      </c>
      <c r="D144" s="10">
        <f>I143</f>
        <v>236267.58</v>
      </c>
      <c r="E144" s="10">
        <f>IF(D144&lt;=0,0,IF(B144&gt;=Calculator!$C$15,D144+G144,MIN(Calculator!$C$16,D144+G144)))</f>
        <v>2149.03</v>
      </c>
      <c r="F144" s="10">
        <f>IF(D144&lt;=0,0,MIN(Calculator!$C$12,D144+G144-E144))</f>
        <v>200</v>
      </c>
      <c r="G144" s="10">
        <f>ROUND(D144*Calculator!$C$9/1200,2)</f>
        <v>1279.78</v>
      </c>
      <c r="H144" s="10">
        <f>E144+F144-G144</f>
        <v>1069.2500000000002</v>
      </c>
      <c r="I144" s="10">
        <f>MAX(0,ROUND(D144-H144,2))</f>
        <v>235198.33</v>
      </c>
      <c r="J144" s="10">
        <f>J143+G144</f>
        <v>221713.49999999997</v>
      </c>
      <c r="K144" s="13">
        <f>INT((B144-1)/12)+1</f>
        <v>12</v>
      </c>
      <c r="L144" s="10">
        <f>IF(L143&lt;=0,0,MAX(0,ROUND(L143-(IF(B144&gt;=Calculator!$C$15,L143+M144,MIN(Calculator!$C$16,L143+M144))-M144),2)))</f>
        <v>276510.57</v>
      </c>
      <c r="M144" s="10">
        <f>ROUND(L143*Calculator!$C$9/1200,2)</f>
        <v>1501.27</v>
      </c>
    </row>
    <row r="145" ht="17" customHeight="1" spans="2:13" x14ac:dyDescent="0.25">
      <c r="B145" s="15">
        <v>140</v>
      </c>
      <c r="C145" s="11">
        <f>DATE(YEAR(Calculator!$C$11),MONTH(Calculator!$C$11)+B145-1,DAY(Calculator!$C$11))</f>
        <v>50587</v>
      </c>
      <c r="D145" s="10">
        <f>I144</f>
        <v>235198.33</v>
      </c>
      <c r="E145" s="10">
        <f>IF(D145&lt;=0,0,IF(B145&gt;=Calculator!$C$15,D145+G145,MIN(Calculator!$C$16,D145+G145)))</f>
        <v>2149.03</v>
      </c>
      <c r="F145" s="10">
        <f>IF(D145&lt;=0,0,MIN(Calculator!$C$12,D145+G145-E145))</f>
        <v>200</v>
      </c>
      <c r="G145" s="10">
        <f>ROUND(D145*Calculator!$C$9/1200,2)</f>
        <v>1273.99</v>
      </c>
      <c r="H145" s="10">
        <f>E145+F145-G145</f>
        <v>1075.0400000000002</v>
      </c>
      <c r="I145" s="10">
        <f>MAX(0,ROUND(D145-H145,2))</f>
        <v>234123.29</v>
      </c>
      <c r="J145" s="10">
        <f>J144+G145</f>
        <v>222987.48999999996</v>
      </c>
      <c r="K145" s="13">
        <f>INT((B145-1)/12)+1</f>
        <v>12</v>
      </c>
      <c r="L145" s="10">
        <f>IF(L144&lt;=0,0,MAX(0,ROUND(L144-(IF(B145&gt;=Calculator!$C$15,L144+M145,MIN(Calculator!$C$16,L144+M145))-M145),2)))</f>
        <v>275859.31</v>
      </c>
      <c r="M145" s="10">
        <f>ROUND(L144*Calculator!$C$9/1200,2)</f>
        <v>1497.77</v>
      </c>
    </row>
    <row r="146" ht="17" customHeight="1" spans="2:13" x14ac:dyDescent="0.25">
      <c r="B146" s="15">
        <v>141</v>
      </c>
      <c r="C146" s="11">
        <f>DATE(YEAR(Calculator!$C$11),MONTH(Calculator!$C$11)+B146-1,DAY(Calculator!$C$11))</f>
        <v>50618</v>
      </c>
      <c r="D146" s="10">
        <f>I145</f>
        <v>234123.29</v>
      </c>
      <c r="E146" s="10">
        <f>IF(D146&lt;=0,0,IF(B146&gt;=Calculator!$C$15,D146+G146,MIN(Calculator!$C$16,D146+G146)))</f>
        <v>2149.03</v>
      </c>
      <c r="F146" s="10">
        <f>IF(D146&lt;=0,0,MIN(Calculator!$C$12,D146+G146-E146))</f>
        <v>200</v>
      </c>
      <c r="G146" s="10">
        <f>ROUND(D146*Calculator!$C$9/1200,2)</f>
        <v>1268.17</v>
      </c>
      <c r="H146" s="10">
        <f>E146+F146-G146</f>
        <v>1080.8600000000001</v>
      </c>
      <c r="I146" s="10">
        <f>MAX(0,ROUND(D146-H146,2))</f>
        <v>233042.43</v>
      </c>
      <c r="J146" s="10">
        <f>J145+G146</f>
        <v>224255.65999999997</v>
      </c>
      <c r="K146" s="13">
        <f>INT((B146-1)/12)+1</f>
        <v>12</v>
      </c>
      <c r="L146" s="10">
        <f>IF(L145&lt;=0,0,MAX(0,ROUND(L145-(IF(B146&gt;=Calculator!$C$15,L145+M146,MIN(Calculator!$C$16,L145+M146))-M146),2)))</f>
        <v>275204.52</v>
      </c>
      <c r="M146" s="10">
        <f>ROUND(L145*Calculator!$C$9/1200,2)</f>
        <v>1494.24</v>
      </c>
    </row>
    <row r="147" ht="17" customHeight="1" spans="2:13" x14ac:dyDescent="0.25">
      <c r="B147" s="15">
        <v>142</v>
      </c>
      <c r="C147" s="11">
        <f>DATE(YEAR(Calculator!$C$11),MONTH(Calculator!$C$11)+B147-1,DAY(Calculator!$C$11))</f>
        <v>50649</v>
      </c>
      <c r="D147" s="10">
        <f>I146</f>
        <v>233042.43</v>
      </c>
      <c r="E147" s="10">
        <f>IF(D147&lt;=0,0,IF(B147&gt;=Calculator!$C$15,D147+G147,MIN(Calculator!$C$16,D147+G147)))</f>
        <v>2149.03</v>
      </c>
      <c r="F147" s="10">
        <f>IF(D147&lt;=0,0,MIN(Calculator!$C$12,D147+G147-E147))</f>
        <v>200</v>
      </c>
      <c r="G147" s="10">
        <f>ROUND(D147*Calculator!$C$9/1200,2)</f>
        <v>1262.31</v>
      </c>
      <c r="H147" s="10">
        <f>E147+F147-G147</f>
        <v>1086.7200000000003</v>
      </c>
      <c r="I147" s="10">
        <f>MAX(0,ROUND(D147-H147,2))</f>
        <v>231955.71</v>
      </c>
      <c r="J147" s="10">
        <f>J146+G147</f>
        <v>225517.96999999997</v>
      </c>
      <c r="K147" s="13">
        <f>INT((B147-1)/12)+1</f>
        <v>12</v>
      </c>
      <c r="L147" s="10">
        <f>IF(L146&lt;=0,0,MAX(0,ROUND(L146-(IF(B147&gt;=Calculator!$C$15,L146+M147,MIN(Calculator!$C$16,L146+M147))-M147),2)))</f>
        <v>274546.18</v>
      </c>
      <c r="M147" s="10">
        <f>ROUND(L146*Calculator!$C$9/1200,2)</f>
        <v>1490.69</v>
      </c>
    </row>
    <row r="148" ht="17" customHeight="1" spans="2:13" x14ac:dyDescent="0.25">
      <c r="B148" s="15">
        <v>143</v>
      </c>
      <c r="C148" s="11">
        <f>DATE(YEAR(Calculator!$C$11),MONTH(Calculator!$C$11)+B148-1,DAY(Calculator!$C$11))</f>
        <v>50679</v>
      </c>
      <c r="D148" s="10">
        <f>I147</f>
        <v>231955.71</v>
      </c>
      <c r="E148" s="10">
        <f>IF(D148&lt;=0,0,IF(B148&gt;=Calculator!$C$15,D148+G148,MIN(Calculator!$C$16,D148+G148)))</f>
        <v>2149.03</v>
      </c>
      <c r="F148" s="10">
        <f>IF(D148&lt;=0,0,MIN(Calculator!$C$12,D148+G148-E148))</f>
        <v>200</v>
      </c>
      <c r="G148" s="10">
        <f>ROUND(D148*Calculator!$C$9/1200,2)</f>
        <v>1256.43</v>
      </c>
      <c r="H148" s="10">
        <f>E148+F148-G148</f>
        <v>1092.6000000000001</v>
      </c>
      <c r="I148" s="10">
        <f>MAX(0,ROUND(D148-H148,2))</f>
        <v>230863.11</v>
      </c>
      <c r="J148" s="10">
        <f>J147+G148</f>
        <v>226774.39999999997</v>
      </c>
      <c r="K148" s="13">
        <f>INT((B148-1)/12)+1</f>
        <v>12</v>
      </c>
      <c r="L148" s="10">
        <f>IF(L147&lt;=0,0,MAX(0,ROUND(L147-(IF(B148&gt;=Calculator!$C$15,L147+M148,MIN(Calculator!$C$16,L147+M148))-M148),2)))</f>
        <v>273884.28</v>
      </c>
      <c r="M148" s="10">
        <f>ROUND(L147*Calculator!$C$9/1200,2)</f>
        <v>1487.13</v>
      </c>
    </row>
    <row r="149" ht="17" customHeight="1" spans="2:13" x14ac:dyDescent="0.25">
      <c r="B149" s="15">
        <v>144</v>
      </c>
      <c r="C149" s="11">
        <f>DATE(YEAR(Calculator!$C$11),MONTH(Calculator!$C$11)+B149-1,DAY(Calculator!$C$11))</f>
        <v>50710</v>
      </c>
      <c r="D149" s="10">
        <f>I148</f>
        <v>230863.11</v>
      </c>
      <c r="E149" s="10">
        <f>IF(D149&lt;=0,0,IF(B149&gt;=Calculator!$C$15,D149+G149,MIN(Calculator!$C$16,D149+G149)))</f>
        <v>2149.03</v>
      </c>
      <c r="F149" s="10">
        <f>IF(D149&lt;=0,0,MIN(Calculator!$C$12,D149+G149-E149))</f>
        <v>200</v>
      </c>
      <c r="G149" s="10">
        <f>ROUND(D149*Calculator!$C$9/1200,2)</f>
        <v>1250.51</v>
      </c>
      <c r="H149" s="10">
        <f>E149+F149-G149</f>
        <v>1098.5200000000002</v>
      </c>
      <c r="I149" s="10">
        <f>MAX(0,ROUND(D149-H149,2))</f>
        <v>229764.59</v>
      </c>
      <c r="J149" s="10">
        <f>J148+G149</f>
        <v>228024.90999999997</v>
      </c>
      <c r="K149" s="13">
        <f>INT((B149-1)/12)+1</f>
        <v>12</v>
      </c>
      <c r="L149" s="10">
        <f>IF(L148&lt;=0,0,MAX(0,ROUND(L148-(IF(B149&gt;=Calculator!$C$15,L148+M149,MIN(Calculator!$C$16,L148+M149))-M149),2)))</f>
        <v>273218.79</v>
      </c>
      <c r="M149" s="10">
        <f>ROUND(L148*Calculator!$C$9/1200,2)</f>
        <v>1483.54</v>
      </c>
    </row>
    <row r="150" ht="17" customHeight="1" spans="2:13" x14ac:dyDescent="0.25">
      <c r="B150" s="15">
        <v>145</v>
      </c>
      <c r="C150" s="11">
        <f>DATE(YEAR(Calculator!$C$11),MONTH(Calculator!$C$11)+B150-1,DAY(Calculator!$C$11))</f>
        <v>50740</v>
      </c>
      <c r="D150" s="10">
        <f>I149</f>
        <v>229764.59</v>
      </c>
      <c r="E150" s="10">
        <f>IF(D150&lt;=0,0,IF(B150&gt;=Calculator!$C$15,D150+G150,MIN(Calculator!$C$16,D150+G150)))</f>
        <v>2149.03</v>
      </c>
      <c r="F150" s="10">
        <f>IF(D150&lt;=0,0,MIN(Calculator!$C$12,D150+G150-E150))</f>
        <v>200</v>
      </c>
      <c r="G150" s="10">
        <f>ROUND(D150*Calculator!$C$9/1200,2)</f>
        <v>1244.56</v>
      </c>
      <c r="H150" s="10">
        <f>E150+F150-G150</f>
        <v>1104.4700000000003</v>
      </c>
      <c r="I150" s="10">
        <f>MAX(0,ROUND(D150-H150,2))</f>
        <v>228660.12</v>
      </c>
      <c r="J150" s="10">
        <f>J149+G150</f>
        <v>229269.46999999997</v>
      </c>
      <c r="K150" s="13">
        <f>INT((B150-1)/12)+1</f>
        <v>13</v>
      </c>
      <c r="L150" s="10">
        <f>IF(L149&lt;=0,0,MAX(0,ROUND(L149-(IF(B150&gt;=Calculator!$C$15,L149+M150,MIN(Calculator!$C$16,L149+M150))-M150),2)))</f>
        <v>272549.7</v>
      </c>
      <c r="M150" s="10">
        <f>ROUND(L149*Calculator!$C$9/1200,2)</f>
        <v>1479.94</v>
      </c>
    </row>
    <row r="151" ht="17" customHeight="1" spans="2:13" x14ac:dyDescent="0.25">
      <c r="B151" s="15">
        <v>146</v>
      </c>
      <c r="C151" s="11">
        <f>DATE(YEAR(Calculator!$C$11),MONTH(Calculator!$C$11)+B151-1,DAY(Calculator!$C$11))</f>
        <v>50771</v>
      </c>
      <c r="D151" s="10">
        <f>I150</f>
        <v>228660.12</v>
      </c>
      <c r="E151" s="10">
        <f>IF(D151&lt;=0,0,IF(B151&gt;=Calculator!$C$15,D151+G151,MIN(Calculator!$C$16,D151+G151)))</f>
        <v>2149.03</v>
      </c>
      <c r="F151" s="10">
        <f>IF(D151&lt;=0,0,MIN(Calculator!$C$12,D151+G151-E151))</f>
        <v>200</v>
      </c>
      <c r="G151" s="10">
        <f>ROUND(D151*Calculator!$C$9/1200,2)</f>
        <v>1238.58</v>
      </c>
      <c r="H151" s="10">
        <f>E151+F151-G151</f>
        <v>1110.4500000000003</v>
      </c>
      <c r="I151" s="10">
        <f>MAX(0,ROUND(D151-H151,2))</f>
        <v>227549.67</v>
      </c>
      <c r="J151" s="10">
        <f>J150+G151</f>
        <v>230508.04999999996</v>
      </c>
      <c r="K151" s="13">
        <f>INT((B151-1)/12)+1</f>
        <v>13</v>
      </c>
      <c r="L151" s="10">
        <f>IF(L150&lt;=0,0,MAX(0,ROUND(L150-(IF(B151&gt;=Calculator!$C$15,L150+M151,MIN(Calculator!$C$16,L150+M151))-M151),2)))</f>
        <v>271876.98</v>
      </c>
      <c r="M151" s="10">
        <f>ROUND(L150*Calculator!$C$9/1200,2)</f>
        <v>1476.31</v>
      </c>
    </row>
    <row r="152" ht="17" customHeight="1" spans="2:13" x14ac:dyDescent="0.25">
      <c r="B152" s="15">
        <v>147</v>
      </c>
      <c r="C152" s="11">
        <f>DATE(YEAR(Calculator!$C$11),MONTH(Calculator!$C$11)+B152-1,DAY(Calculator!$C$11))</f>
        <v>50802</v>
      </c>
      <c r="D152" s="10">
        <f>I151</f>
        <v>227549.67</v>
      </c>
      <c r="E152" s="10">
        <f>IF(D152&lt;=0,0,IF(B152&gt;=Calculator!$C$15,D152+G152,MIN(Calculator!$C$16,D152+G152)))</f>
        <v>2149.03</v>
      </c>
      <c r="F152" s="10">
        <f>IF(D152&lt;=0,0,MIN(Calculator!$C$12,D152+G152-E152))</f>
        <v>200</v>
      </c>
      <c r="G152" s="10">
        <f>ROUND(D152*Calculator!$C$9/1200,2)</f>
        <v>1232.56</v>
      </c>
      <c r="H152" s="10">
        <f>E152+F152-G152</f>
        <v>1116.4700000000003</v>
      </c>
      <c r="I152" s="10">
        <f>MAX(0,ROUND(D152-H152,2))</f>
        <v>226433.2</v>
      </c>
      <c r="J152" s="10">
        <f>J151+G152</f>
        <v>231740.60999999996</v>
      </c>
      <c r="K152" s="13">
        <f>INT((B152-1)/12)+1</f>
        <v>13</v>
      </c>
      <c r="L152" s="10">
        <f>IF(L151&lt;=0,0,MAX(0,ROUND(L151-(IF(B152&gt;=Calculator!$C$15,L151+M152,MIN(Calculator!$C$16,L151+M152))-M152),2)))</f>
        <v>271200.62</v>
      </c>
      <c r="M152" s="10">
        <f>ROUND(L151*Calculator!$C$9/1200,2)</f>
        <v>1472.67</v>
      </c>
    </row>
    <row r="153" ht="17" customHeight="1" spans="2:13" x14ac:dyDescent="0.25">
      <c r="B153" s="15">
        <v>148</v>
      </c>
      <c r="C153" s="11">
        <f>DATE(YEAR(Calculator!$C$11),MONTH(Calculator!$C$11)+B153-1,DAY(Calculator!$C$11))</f>
        <v>50830</v>
      </c>
      <c r="D153" s="10">
        <f>I152</f>
        <v>226433.2</v>
      </c>
      <c r="E153" s="10">
        <f>IF(D153&lt;=0,0,IF(B153&gt;=Calculator!$C$15,D153+G153,MIN(Calculator!$C$16,D153+G153)))</f>
        <v>2149.03</v>
      </c>
      <c r="F153" s="10">
        <f>IF(D153&lt;=0,0,MIN(Calculator!$C$12,D153+G153-E153))</f>
        <v>200</v>
      </c>
      <c r="G153" s="10">
        <f>ROUND(D153*Calculator!$C$9/1200,2)</f>
        <v>1226.51</v>
      </c>
      <c r="H153" s="10">
        <f>E153+F153-G153</f>
        <v>1122.5200000000002</v>
      </c>
      <c r="I153" s="10">
        <f>MAX(0,ROUND(D153-H153,2))</f>
        <v>225310.68</v>
      </c>
      <c r="J153" s="10">
        <f>J152+G153</f>
        <v>232967.11999999997</v>
      </c>
      <c r="K153" s="13">
        <f>INT((B153-1)/12)+1</f>
        <v>13</v>
      </c>
      <c r="L153" s="10">
        <f>IF(L152&lt;=0,0,MAX(0,ROUND(L152-(IF(B153&gt;=Calculator!$C$15,L152+M153,MIN(Calculator!$C$16,L152+M153))-M153),2)))</f>
        <v>270520.59</v>
      </c>
      <c r="M153" s="10">
        <f>ROUND(L152*Calculator!$C$9/1200,2)</f>
        <v>1469</v>
      </c>
    </row>
    <row r="154" ht="17" customHeight="1" spans="2:13" x14ac:dyDescent="0.25">
      <c r="B154" s="15">
        <v>149</v>
      </c>
      <c r="C154" s="11">
        <f>DATE(YEAR(Calculator!$C$11),MONTH(Calculator!$C$11)+B154-1,DAY(Calculator!$C$11))</f>
        <v>50861</v>
      </c>
      <c r="D154" s="10">
        <f>I153</f>
        <v>225310.68</v>
      </c>
      <c r="E154" s="10">
        <f>IF(D154&lt;=0,0,IF(B154&gt;=Calculator!$C$15,D154+G154,MIN(Calculator!$C$16,D154+G154)))</f>
        <v>2149.03</v>
      </c>
      <c r="F154" s="10">
        <f>IF(D154&lt;=0,0,MIN(Calculator!$C$12,D154+G154-E154))</f>
        <v>200</v>
      </c>
      <c r="G154" s="10">
        <f>ROUND(D154*Calculator!$C$9/1200,2)</f>
        <v>1220.43</v>
      </c>
      <c r="H154" s="10">
        <f>E154+F154-G154</f>
        <v>1128.6000000000001</v>
      </c>
      <c r="I154" s="10">
        <f>MAX(0,ROUND(D154-H154,2))</f>
        <v>224182.08</v>
      </c>
      <c r="J154" s="10">
        <f>J153+G154</f>
        <v>234187.54999999996</v>
      </c>
      <c r="K154" s="13">
        <f>INT((B154-1)/12)+1</f>
        <v>13</v>
      </c>
      <c r="L154" s="10">
        <f>IF(L153&lt;=0,0,MAX(0,ROUND(L153-(IF(B154&gt;=Calculator!$C$15,L153+M154,MIN(Calculator!$C$16,L153+M154))-M154),2)))</f>
        <v>269836.88</v>
      </c>
      <c r="M154" s="10">
        <f>ROUND(L153*Calculator!$C$9/1200,2)</f>
        <v>1465.32</v>
      </c>
    </row>
    <row r="155" ht="17" customHeight="1" spans="2:13" x14ac:dyDescent="0.25">
      <c r="B155" s="15">
        <v>150</v>
      </c>
      <c r="C155" s="11">
        <f>DATE(YEAR(Calculator!$C$11),MONTH(Calculator!$C$11)+B155-1,DAY(Calculator!$C$11))</f>
        <v>50891</v>
      </c>
      <c r="D155" s="10">
        <f>I154</f>
        <v>224182.08</v>
      </c>
      <c r="E155" s="10">
        <f>IF(D155&lt;=0,0,IF(B155&gt;=Calculator!$C$15,D155+G155,MIN(Calculator!$C$16,D155+G155)))</f>
        <v>2149.03</v>
      </c>
      <c r="F155" s="10">
        <f>IF(D155&lt;=0,0,MIN(Calculator!$C$12,D155+G155-E155))</f>
        <v>200</v>
      </c>
      <c r="G155" s="10">
        <f>ROUND(D155*Calculator!$C$9/1200,2)</f>
        <v>1214.32</v>
      </c>
      <c r="H155" s="10">
        <f>E155+F155-G155</f>
        <v>1134.7100000000003</v>
      </c>
      <c r="I155" s="10">
        <f>MAX(0,ROUND(D155-H155,2))</f>
        <v>223047.37</v>
      </c>
      <c r="J155" s="10">
        <f>J154+G155</f>
        <v>235401.86999999997</v>
      </c>
      <c r="K155" s="13">
        <f>INT((B155-1)/12)+1</f>
        <v>13</v>
      </c>
      <c r="L155" s="10">
        <f>IF(L154&lt;=0,0,MAX(0,ROUND(L154-(IF(B155&gt;=Calculator!$C$15,L154+M155,MIN(Calculator!$C$16,L154+M155))-M155),2)))</f>
        <v>269149.47</v>
      </c>
      <c r="M155" s="10">
        <f>ROUND(L154*Calculator!$C$9/1200,2)</f>
        <v>1461.62</v>
      </c>
    </row>
    <row r="156" ht="17" customHeight="1" spans="2:13" x14ac:dyDescent="0.25">
      <c r="B156" s="15">
        <v>151</v>
      </c>
      <c r="C156" s="11">
        <f>DATE(YEAR(Calculator!$C$11),MONTH(Calculator!$C$11)+B156-1,DAY(Calculator!$C$11))</f>
        <v>50922</v>
      </c>
      <c r="D156" s="10">
        <f>I155</f>
        <v>223047.37</v>
      </c>
      <c r="E156" s="10">
        <f>IF(D156&lt;=0,0,IF(B156&gt;=Calculator!$C$15,D156+G156,MIN(Calculator!$C$16,D156+G156)))</f>
        <v>2149.03</v>
      </c>
      <c r="F156" s="10">
        <f>IF(D156&lt;=0,0,MIN(Calculator!$C$12,D156+G156-E156))</f>
        <v>200</v>
      </c>
      <c r="G156" s="10">
        <f>ROUND(D156*Calculator!$C$9/1200,2)</f>
        <v>1208.17</v>
      </c>
      <c r="H156" s="10">
        <f>E156+F156-G156</f>
        <v>1140.8600000000001</v>
      </c>
      <c r="I156" s="10">
        <f>MAX(0,ROUND(D156-H156,2))</f>
        <v>221906.51</v>
      </c>
      <c r="J156" s="10">
        <f>J155+G156</f>
        <v>236610.03999999998</v>
      </c>
      <c r="K156" s="13">
        <f>INT((B156-1)/12)+1</f>
        <v>13</v>
      </c>
      <c r="L156" s="10">
        <f>IF(L155&lt;=0,0,MAX(0,ROUND(L155-(IF(B156&gt;=Calculator!$C$15,L155+M156,MIN(Calculator!$C$16,L155+M156))-M156),2)))</f>
        <v>268458.33</v>
      </c>
      <c r="M156" s="10">
        <f>ROUND(L155*Calculator!$C$9/1200,2)</f>
        <v>1457.89</v>
      </c>
    </row>
    <row r="157" ht="17" customHeight="1" spans="2:13" x14ac:dyDescent="0.25">
      <c r="B157" s="15">
        <v>152</v>
      </c>
      <c r="C157" s="11">
        <f>DATE(YEAR(Calculator!$C$11),MONTH(Calculator!$C$11)+B157-1,DAY(Calculator!$C$11))</f>
        <v>50952</v>
      </c>
      <c r="D157" s="10">
        <f>I156</f>
        <v>221906.51</v>
      </c>
      <c r="E157" s="10">
        <f>IF(D157&lt;=0,0,IF(B157&gt;=Calculator!$C$15,D157+G157,MIN(Calculator!$C$16,D157+G157)))</f>
        <v>2149.03</v>
      </c>
      <c r="F157" s="10">
        <f>IF(D157&lt;=0,0,MIN(Calculator!$C$12,D157+G157-E157))</f>
        <v>200</v>
      </c>
      <c r="G157" s="10">
        <f>ROUND(D157*Calculator!$C$9/1200,2)</f>
        <v>1201.99</v>
      </c>
      <c r="H157" s="10">
        <f>E157+F157-G157</f>
        <v>1147.0400000000002</v>
      </c>
      <c r="I157" s="10">
        <f>MAX(0,ROUND(D157-H157,2))</f>
        <v>220759.47</v>
      </c>
      <c r="J157" s="10">
        <f>J156+G157</f>
        <v>237812.02999999997</v>
      </c>
      <c r="K157" s="13">
        <f>INT((B157-1)/12)+1</f>
        <v>13</v>
      </c>
      <c r="L157" s="10">
        <f>IF(L156&lt;=0,0,MAX(0,ROUND(L156-(IF(B157&gt;=Calculator!$C$15,L156+M157,MIN(Calculator!$C$16,L156+M157))-M157),2)))</f>
        <v>267763.45</v>
      </c>
      <c r="M157" s="10">
        <f>ROUND(L156*Calculator!$C$9/1200,2)</f>
        <v>1454.15</v>
      </c>
    </row>
    <row r="158" ht="17" customHeight="1" spans="2:13" x14ac:dyDescent="0.25">
      <c r="B158" s="15">
        <v>153</v>
      </c>
      <c r="C158" s="11">
        <f>DATE(YEAR(Calculator!$C$11),MONTH(Calculator!$C$11)+B158-1,DAY(Calculator!$C$11))</f>
        <v>50983</v>
      </c>
      <c r="D158" s="10">
        <f>I157</f>
        <v>220759.47</v>
      </c>
      <c r="E158" s="10">
        <f>IF(D158&lt;=0,0,IF(B158&gt;=Calculator!$C$15,D158+G158,MIN(Calculator!$C$16,D158+G158)))</f>
        <v>2149.03</v>
      </c>
      <c r="F158" s="10">
        <f>IF(D158&lt;=0,0,MIN(Calculator!$C$12,D158+G158-E158))</f>
        <v>200</v>
      </c>
      <c r="G158" s="10">
        <f>ROUND(D158*Calculator!$C$9/1200,2)</f>
        <v>1195.78</v>
      </c>
      <c r="H158" s="10">
        <f>E158+F158-G158</f>
        <v>1153.2500000000002</v>
      </c>
      <c r="I158" s="10">
        <f>MAX(0,ROUND(D158-H158,2))</f>
        <v>219606.22</v>
      </c>
      <c r="J158" s="10">
        <f>J157+G158</f>
        <v>239007.80999999997</v>
      </c>
      <c r="K158" s="13">
        <f>INT((B158-1)/12)+1</f>
        <v>13</v>
      </c>
      <c r="L158" s="10">
        <f>IF(L157&lt;=0,0,MAX(0,ROUND(L157-(IF(B158&gt;=Calculator!$C$15,L157+M158,MIN(Calculator!$C$16,L157+M158))-M158),2)))</f>
        <v>267064.81</v>
      </c>
      <c r="M158" s="10">
        <f>ROUND(L157*Calculator!$C$9/1200,2)</f>
        <v>1450.39</v>
      </c>
    </row>
    <row r="159" ht="17" customHeight="1" spans="2:13" x14ac:dyDescent="0.25">
      <c r="B159" s="15">
        <v>154</v>
      </c>
      <c r="C159" s="11">
        <f>DATE(YEAR(Calculator!$C$11),MONTH(Calculator!$C$11)+B159-1,DAY(Calculator!$C$11))</f>
        <v>51014</v>
      </c>
      <c r="D159" s="10">
        <f>I158</f>
        <v>219606.22</v>
      </c>
      <c r="E159" s="10">
        <f>IF(D159&lt;=0,0,IF(B159&gt;=Calculator!$C$15,D159+G159,MIN(Calculator!$C$16,D159+G159)))</f>
        <v>2149.03</v>
      </c>
      <c r="F159" s="10">
        <f>IF(D159&lt;=0,0,MIN(Calculator!$C$12,D159+G159-E159))</f>
        <v>200</v>
      </c>
      <c r="G159" s="10">
        <f>ROUND(D159*Calculator!$C$9/1200,2)</f>
        <v>1189.53</v>
      </c>
      <c r="H159" s="10">
        <f>E159+F159-G159</f>
        <v>1159.5000000000002</v>
      </c>
      <c r="I159" s="10">
        <f>MAX(0,ROUND(D159-H159,2))</f>
        <v>218446.72</v>
      </c>
      <c r="J159" s="10">
        <f>J158+G159</f>
        <v>240197.33999999997</v>
      </c>
      <c r="K159" s="13">
        <f>INT((B159-1)/12)+1</f>
        <v>13</v>
      </c>
      <c r="L159" s="10">
        <f>IF(L158&lt;=0,0,MAX(0,ROUND(L158-(IF(B159&gt;=Calculator!$C$15,L158+M159,MIN(Calculator!$C$16,L158+M159))-M159),2)))</f>
        <v>266362.38</v>
      </c>
      <c r="M159" s="10">
        <f>ROUND(L158*Calculator!$C$9/1200,2)</f>
        <v>1446.6</v>
      </c>
    </row>
    <row r="160" ht="17" customHeight="1" spans="2:13" x14ac:dyDescent="0.25">
      <c r="B160" s="15">
        <v>155</v>
      </c>
      <c r="C160" s="11">
        <f>DATE(YEAR(Calculator!$C$11),MONTH(Calculator!$C$11)+B160-1,DAY(Calculator!$C$11))</f>
        <v>51044</v>
      </c>
      <c r="D160" s="10">
        <f>I159</f>
        <v>218446.72</v>
      </c>
      <c r="E160" s="10">
        <f>IF(D160&lt;=0,0,IF(B160&gt;=Calculator!$C$15,D160+G160,MIN(Calculator!$C$16,D160+G160)))</f>
        <v>2149.03</v>
      </c>
      <c r="F160" s="10">
        <f>IF(D160&lt;=0,0,MIN(Calculator!$C$12,D160+G160-E160))</f>
        <v>200</v>
      </c>
      <c r="G160" s="10">
        <f>ROUND(D160*Calculator!$C$9/1200,2)</f>
        <v>1183.25</v>
      </c>
      <c r="H160" s="10">
        <f>E160+F160-G160</f>
        <v>1165.7800000000002</v>
      </c>
      <c r="I160" s="10">
        <f>MAX(0,ROUND(D160-H160,2))</f>
        <v>217280.94</v>
      </c>
      <c r="J160" s="10">
        <f>J159+G160</f>
        <v>241380.58999999997</v>
      </c>
      <c r="K160" s="13">
        <f>INT((B160-1)/12)+1</f>
        <v>13</v>
      </c>
      <c r="L160" s="10">
        <f>IF(L159&lt;=0,0,MAX(0,ROUND(L159-(IF(B160&gt;=Calculator!$C$15,L159+M160,MIN(Calculator!$C$16,L159+M160))-M160),2)))</f>
        <v>265656.15</v>
      </c>
      <c r="M160" s="10">
        <f>ROUND(L159*Calculator!$C$9/1200,2)</f>
        <v>1442.8</v>
      </c>
    </row>
    <row r="161" ht="17" customHeight="1" spans="2:13" x14ac:dyDescent="0.25">
      <c r="B161" s="15">
        <v>156</v>
      </c>
      <c r="C161" s="11">
        <f>DATE(YEAR(Calculator!$C$11),MONTH(Calculator!$C$11)+B161-1,DAY(Calculator!$C$11))</f>
        <v>51075</v>
      </c>
      <c r="D161" s="10">
        <f>I160</f>
        <v>217280.94</v>
      </c>
      <c r="E161" s="10">
        <f>IF(D161&lt;=0,0,IF(B161&gt;=Calculator!$C$15,D161+G161,MIN(Calculator!$C$16,D161+G161)))</f>
        <v>2149.03</v>
      </c>
      <c r="F161" s="10">
        <f>IF(D161&lt;=0,0,MIN(Calculator!$C$12,D161+G161-E161))</f>
        <v>200</v>
      </c>
      <c r="G161" s="10">
        <f>ROUND(D161*Calculator!$C$9/1200,2)</f>
        <v>1176.94</v>
      </c>
      <c r="H161" s="10">
        <f>E161+F161-G161</f>
        <v>1172.0900000000001</v>
      </c>
      <c r="I161" s="10">
        <f>MAX(0,ROUND(D161-H161,2))</f>
        <v>216108.85</v>
      </c>
      <c r="J161" s="10">
        <f>J160+G161</f>
        <v>242557.52999999997</v>
      </c>
      <c r="K161" s="13">
        <f>INT((B161-1)/12)+1</f>
        <v>13</v>
      </c>
      <c r="L161" s="10">
        <f>IF(L160&lt;=0,0,MAX(0,ROUND(L160-(IF(B161&gt;=Calculator!$C$15,L160+M161,MIN(Calculator!$C$16,L160+M161))-M161),2)))</f>
        <v>264946.09</v>
      </c>
      <c r="M161" s="10">
        <f>ROUND(L160*Calculator!$C$9/1200,2)</f>
        <v>1438.97</v>
      </c>
    </row>
    <row r="162" ht="17" customHeight="1" spans="2:13" x14ac:dyDescent="0.25">
      <c r="B162" s="15">
        <v>157</v>
      </c>
      <c r="C162" s="11">
        <f>DATE(YEAR(Calculator!$C$11),MONTH(Calculator!$C$11)+B162-1,DAY(Calculator!$C$11))</f>
        <v>51105</v>
      </c>
      <c r="D162" s="10">
        <f>I161</f>
        <v>216108.85</v>
      </c>
      <c r="E162" s="10">
        <f>IF(D162&lt;=0,0,IF(B162&gt;=Calculator!$C$15,D162+G162,MIN(Calculator!$C$16,D162+G162)))</f>
        <v>2149.03</v>
      </c>
      <c r="F162" s="10">
        <f>IF(D162&lt;=0,0,MIN(Calculator!$C$12,D162+G162-E162))</f>
        <v>200</v>
      </c>
      <c r="G162" s="10">
        <f>ROUND(D162*Calculator!$C$9/1200,2)</f>
        <v>1170.59</v>
      </c>
      <c r="H162" s="10">
        <f>E162+F162-G162</f>
        <v>1178.4400000000003</v>
      </c>
      <c r="I162" s="10">
        <f>MAX(0,ROUND(D162-H162,2))</f>
        <v>214930.41</v>
      </c>
      <c r="J162" s="10">
        <f>J161+G162</f>
        <v>243728.11999999997</v>
      </c>
      <c r="K162" s="13">
        <f>INT((B162-1)/12)+1</f>
        <v>14</v>
      </c>
      <c r="L162" s="10">
        <f>IF(L161&lt;=0,0,MAX(0,ROUND(L161-(IF(B162&gt;=Calculator!$C$15,L161+M162,MIN(Calculator!$C$16,L161+M162))-M162),2)))</f>
        <v>264232.18</v>
      </c>
      <c r="M162" s="10">
        <f>ROUND(L161*Calculator!$C$9/1200,2)</f>
        <v>1435.12</v>
      </c>
    </row>
    <row r="163" ht="17" customHeight="1" spans="2:13" x14ac:dyDescent="0.25">
      <c r="B163" s="15">
        <v>158</v>
      </c>
      <c r="C163" s="11">
        <f>DATE(YEAR(Calculator!$C$11),MONTH(Calculator!$C$11)+B163-1,DAY(Calculator!$C$11))</f>
        <v>51136</v>
      </c>
      <c r="D163" s="10">
        <f>I162</f>
        <v>214930.41</v>
      </c>
      <c r="E163" s="10">
        <f>IF(D163&lt;=0,0,IF(B163&gt;=Calculator!$C$15,D163+G163,MIN(Calculator!$C$16,D163+G163)))</f>
        <v>2149.03</v>
      </c>
      <c r="F163" s="10">
        <f>IF(D163&lt;=0,0,MIN(Calculator!$C$12,D163+G163-E163))</f>
        <v>200</v>
      </c>
      <c r="G163" s="10">
        <f>ROUND(D163*Calculator!$C$9/1200,2)</f>
        <v>1164.21</v>
      </c>
      <c r="H163" s="10">
        <f>E163+F163-G163</f>
        <v>1184.8200000000002</v>
      </c>
      <c r="I163" s="10">
        <f>MAX(0,ROUND(D163-H163,2))</f>
        <v>213745.59</v>
      </c>
      <c r="J163" s="10">
        <f>J162+G163</f>
        <v>244892.32999999996</v>
      </c>
      <c r="K163" s="13">
        <f>INT((B163-1)/12)+1</f>
        <v>14</v>
      </c>
      <c r="L163" s="10">
        <f>IF(L162&lt;=0,0,MAX(0,ROUND(L162-(IF(B163&gt;=Calculator!$C$15,L162+M163,MIN(Calculator!$C$16,L162+M163))-M163),2)))</f>
        <v>263514.41</v>
      </c>
      <c r="M163" s="10">
        <f>ROUND(L162*Calculator!$C$9/1200,2)</f>
        <v>1431.26</v>
      </c>
    </row>
    <row r="164" ht="17" customHeight="1" spans="2:13" x14ac:dyDescent="0.25">
      <c r="B164" s="15">
        <v>159</v>
      </c>
      <c r="C164" s="11">
        <f>DATE(YEAR(Calculator!$C$11),MONTH(Calculator!$C$11)+B164-1,DAY(Calculator!$C$11))</f>
        <v>51167</v>
      </c>
      <c r="D164" s="10">
        <f>I163</f>
        <v>213745.59</v>
      </c>
      <c r="E164" s="10">
        <f>IF(D164&lt;=0,0,IF(B164&gt;=Calculator!$C$15,D164+G164,MIN(Calculator!$C$16,D164+G164)))</f>
        <v>2149.03</v>
      </c>
      <c r="F164" s="10">
        <f>IF(D164&lt;=0,0,MIN(Calculator!$C$12,D164+G164-E164))</f>
        <v>200</v>
      </c>
      <c r="G164" s="10">
        <f>ROUND(D164*Calculator!$C$9/1200,2)</f>
        <v>1157.79</v>
      </c>
      <c r="H164" s="10">
        <f>E164+F164-G164</f>
        <v>1191.2400000000002</v>
      </c>
      <c r="I164" s="10">
        <f>MAX(0,ROUND(D164-H164,2))</f>
        <v>212554.35</v>
      </c>
      <c r="J164" s="10">
        <f>J163+G164</f>
        <v>246050.11999999997</v>
      </c>
      <c r="K164" s="13">
        <f>INT((B164-1)/12)+1</f>
        <v>14</v>
      </c>
      <c r="L164" s="10">
        <f>IF(L163&lt;=0,0,MAX(0,ROUND(L163-(IF(B164&gt;=Calculator!$C$15,L163+M164,MIN(Calculator!$C$16,L163+M164))-M164),2)))</f>
        <v>262792.75</v>
      </c>
      <c r="M164" s="10">
        <f>ROUND(L163*Calculator!$C$9/1200,2)</f>
        <v>1427.37</v>
      </c>
    </row>
    <row r="165" ht="17" customHeight="1" spans="2:13" x14ac:dyDescent="0.25">
      <c r="B165" s="15">
        <v>160</v>
      </c>
      <c r="C165" s="11">
        <f>DATE(YEAR(Calculator!$C$11),MONTH(Calculator!$C$11)+B165-1,DAY(Calculator!$C$11))</f>
        <v>51196</v>
      </c>
      <c r="D165" s="10">
        <f>I164</f>
        <v>212554.35</v>
      </c>
      <c r="E165" s="10">
        <f>IF(D165&lt;=0,0,IF(B165&gt;=Calculator!$C$15,D165+G165,MIN(Calculator!$C$16,D165+G165)))</f>
        <v>2149.03</v>
      </c>
      <c r="F165" s="10">
        <f>IF(D165&lt;=0,0,MIN(Calculator!$C$12,D165+G165-E165))</f>
        <v>200</v>
      </c>
      <c r="G165" s="10">
        <f>ROUND(D165*Calculator!$C$9/1200,2)</f>
        <v>1151.34</v>
      </c>
      <c r="H165" s="10">
        <f>E165+F165-G165</f>
        <v>1197.6900000000003</v>
      </c>
      <c r="I165" s="10">
        <f>MAX(0,ROUND(D165-H165,2))</f>
        <v>211356.66</v>
      </c>
      <c r="J165" s="10">
        <f>J164+G165</f>
        <v>247201.45999999996</v>
      </c>
      <c r="K165" s="13">
        <f>INT((B165-1)/12)+1</f>
        <v>14</v>
      </c>
      <c r="L165" s="10">
        <f>IF(L164&lt;=0,0,MAX(0,ROUND(L164-(IF(B165&gt;=Calculator!$C$15,L164+M165,MIN(Calculator!$C$16,L164+M165))-M165),2)))</f>
        <v>262067.18</v>
      </c>
      <c r="M165" s="10">
        <f>ROUND(L164*Calculator!$C$9/1200,2)</f>
        <v>1423.46</v>
      </c>
    </row>
    <row r="166" ht="17" customHeight="1" spans="2:13" x14ac:dyDescent="0.25">
      <c r="B166" s="15">
        <v>161</v>
      </c>
      <c r="C166" s="11">
        <f>DATE(YEAR(Calculator!$C$11),MONTH(Calculator!$C$11)+B166-1,DAY(Calculator!$C$11))</f>
        <v>51227</v>
      </c>
      <c r="D166" s="10">
        <f>I165</f>
        <v>211356.66</v>
      </c>
      <c r="E166" s="10">
        <f>IF(D166&lt;=0,0,IF(B166&gt;=Calculator!$C$15,D166+G166,MIN(Calculator!$C$16,D166+G166)))</f>
        <v>2149.03</v>
      </c>
      <c r="F166" s="10">
        <f>IF(D166&lt;=0,0,MIN(Calculator!$C$12,D166+G166-E166))</f>
        <v>200</v>
      </c>
      <c r="G166" s="10">
        <f>ROUND(D166*Calculator!$C$9/1200,2)</f>
        <v>1144.85</v>
      </c>
      <c r="H166" s="10">
        <f>E166+F166-G166</f>
        <v>1204.1800000000003</v>
      </c>
      <c r="I166" s="10">
        <f>MAX(0,ROUND(D166-H166,2))</f>
        <v>210152.48</v>
      </c>
      <c r="J166" s="10">
        <f>J165+G166</f>
        <v>248346.30999999997</v>
      </c>
      <c r="K166" s="13">
        <f>INT((B166-1)/12)+1</f>
        <v>14</v>
      </c>
      <c r="L166" s="10">
        <f>IF(L165&lt;=0,0,MAX(0,ROUND(L165-(IF(B166&gt;=Calculator!$C$15,L165+M166,MIN(Calculator!$C$16,L165+M166))-M166),2)))</f>
        <v>261337.68</v>
      </c>
      <c r="M166" s="10">
        <f>ROUND(L165*Calculator!$C$9/1200,2)</f>
        <v>1419.53</v>
      </c>
    </row>
    <row r="167" ht="17" customHeight="1" spans="2:13" x14ac:dyDescent="0.25">
      <c r="B167" s="15">
        <v>162</v>
      </c>
      <c r="C167" s="11">
        <f>DATE(YEAR(Calculator!$C$11),MONTH(Calculator!$C$11)+B167-1,DAY(Calculator!$C$11))</f>
        <v>51257</v>
      </c>
      <c r="D167" s="10">
        <f>I166</f>
        <v>210152.48</v>
      </c>
      <c r="E167" s="10">
        <f>IF(D167&lt;=0,0,IF(B167&gt;=Calculator!$C$15,D167+G167,MIN(Calculator!$C$16,D167+G167)))</f>
        <v>2149.03</v>
      </c>
      <c r="F167" s="10">
        <f>IF(D167&lt;=0,0,MIN(Calculator!$C$12,D167+G167-E167))</f>
        <v>200</v>
      </c>
      <c r="G167" s="10">
        <f>ROUND(D167*Calculator!$C$9/1200,2)</f>
        <v>1138.33</v>
      </c>
      <c r="H167" s="10">
        <f>E167+F167-G167</f>
        <v>1210.7000000000003</v>
      </c>
      <c r="I167" s="10">
        <f>MAX(0,ROUND(D167-H167,2))</f>
        <v>208941.78</v>
      </c>
      <c r="J167" s="10">
        <f>J166+G167</f>
        <v>249484.63999999996</v>
      </c>
      <c r="K167" s="13">
        <f>INT((B167-1)/12)+1</f>
        <v>14</v>
      </c>
      <c r="L167" s="10">
        <f>IF(L166&lt;=0,0,MAX(0,ROUND(L166-(IF(B167&gt;=Calculator!$C$15,L166+M167,MIN(Calculator!$C$16,L166+M167))-M167),2)))</f>
        <v>260604.23</v>
      </c>
      <c r="M167" s="10">
        <f>ROUND(L166*Calculator!$C$9/1200,2)</f>
        <v>1415.58</v>
      </c>
    </row>
    <row r="168" ht="17" customHeight="1" spans="2:13" x14ac:dyDescent="0.25">
      <c r="B168" s="15">
        <v>163</v>
      </c>
      <c r="C168" s="11">
        <f>DATE(YEAR(Calculator!$C$11),MONTH(Calculator!$C$11)+B168-1,DAY(Calculator!$C$11))</f>
        <v>51288</v>
      </c>
      <c r="D168" s="10">
        <f>I167</f>
        <v>208941.78</v>
      </c>
      <c r="E168" s="10">
        <f>IF(D168&lt;=0,0,IF(B168&gt;=Calculator!$C$15,D168+G168,MIN(Calculator!$C$16,D168+G168)))</f>
        <v>2149.03</v>
      </c>
      <c r="F168" s="10">
        <f>IF(D168&lt;=0,0,MIN(Calculator!$C$12,D168+G168-E168))</f>
        <v>200</v>
      </c>
      <c r="G168" s="10">
        <f>ROUND(D168*Calculator!$C$9/1200,2)</f>
        <v>1131.77</v>
      </c>
      <c r="H168" s="10">
        <f>E168+F168-G168</f>
        <v>1217.2600000000002</v>
      </c>
      <c r="I168" s="10">
        <f>MAX(0,ROUND(D168-H168,2))</f>
        <v>207724.52</v>
      </c>
      <c r="J168" s="10">
        <f>J167+G168</f>
        <v>250616.40999999995</v>
      </c>
      <c r="K168" s="13">
        <f>INT((B168-1)/12)+1</f>
        <v>14</v>
      </c>
      <c r="L168" s="10">
        <f>IF(L167&lt;=0,0,MAX(0,ROUND(L167-(IF(B168&gt;=Calculator!$C$15,L167+M168,MIN(Calculator!$C$16,L167+M168))-M168),2)))</f>
        <v>259866.81</v>
      </c>
      <c r="M168" s="10">
        <f>ROUND(L167*Calculator!$C$9/1200,2)</f>
        <v>1411.61</v>
      </c>
    </row>
    <row r="169" ht="17" customHeight="1" spans="2:13" x14ac:dyDescent="0.25">
      <c r="B169" s="15">
        <v>164</v>
      </c>
      <c r="C169" s="11">
        <f>DATE(YEAR(Calculator!$C$11),MONTH(Calculator!$C$11)+B169-1,DAY(Calculator!$C$11))</f>
        <v>51318</v>
      </c>
      <c r="D169" s="10">
        <f>I168</f>
        <v>207724.52</v>
      </c>
      <c r="E169" s="10">
        <f>IF(D169&lt;=0,0,IF(B169&gt;=Calculator!$C$15,D169+G169,MIN(Calculator!$C$16,D169+G169)))</f>
        <v>2149.03</v>
      </c>
      <c r="F169" s="10">
        <f>IF(D169&lt;=0,0,MIN(Calculator!$C$12,D169+G169-E169))</f>
        <v>200</v>
      </c>
      <c r="G169" s="10">
        <f>ROUND(D169*Calculator!$C$9/1200,2)</f>
        <v>1125.17</v>
      </c>
      <c r="H169" s="10">
        <f>E169+F169-G169</f>
        <v>1223.8600000000001</v>
      </c>
      <c r="I169" s="10">
        <f>MAX(0,ROUND(D169-H169,2))</f>
        <v>206500.66</v>
      </c>
      <c r="J169" s="10">
        <f>J168+G169</f>
        <v>251741.57999999996</v>
      </c>
      <c r="K169" s="13">
        <f>INT((B169-1)/12)+1</f>
        <v>14</v>
      </c>
      <c r="L169" s="10">
        <f>IF(L168&lt;=0,0,MAX(0,ROUND(L168-(IF(B169&gt;=Calculator!$C$15,L168+M169,MIN(Calculator!$C$16,L168+M169))-M169),2)))</f>
        <v>259125.39</v>
      </c>
      <c r="M169" s="10">
        <f>ROUND(L168*Calculator!$C$9/1200,2)</f>
        <v>1407.61</v>
      </c>
    </row>
    <row r="170" ht="17" customHeight="1" spans="2:13" x14ac:dyDescent="0.25">
      <c r="B170" s="15">
        <v>165</v>
      </c>
      <c r="C170" s="11">
        <f>DATE(YEAR(Calculator!$C$11),MONTH(Calculator!$C$11)+B170-1,DAY(Calculator!$C$11))</f>
        <v>51349</v>
      </c>
      <c r="D170" s="10">
        <f>I169</f>
        <v>206500.66</v>
      </c>
      <c r="E170" s="10">
        <f>IF(D170&lt;=0,0,IF(B170&gt;=Calculator!$C$15,D170+G170,MIN(Calculator!$C$16,D170+G170)))</f>
        <v>2149.03</v>
      </c>
      <c r="F170" s="10">
        <f>IF(D170&lt;=0,0,MIN(Calculator!$C$12,D170+G170-E170))</f>
        <v>200</v>
      </c>
      <c r="G170" s="10">
        <f>ROUND(D170*Calculator!$C$9/1200,2)</f>
        <v>1118.55</v>
      </c>
      <c r="H170" s="10">
        <f>E170+F170-G170</f>
        <v>1230.4800000000002</v>
      </c>
      <c r="I170" s="10">
        <f>MAX(0,ROUND(D170-H170,2))</f>
        <v>205270.18</v>
      </c>
      <c r="J170" s="10">
        <f>J169+G170</f>
        <v>252860.12999999995</v>
      </c>
      <c r="K170" s="13">
        <f>INT((B170-1)/12)+1</f>
        <v>14</v>
      </c>
      <c r="L170" s="10">
        <f>IF(L169&lt;=0,0,MAX(0,ROUND(L169-(IF(B170&gt;=Calculator!$C$15,L169+M170,MIN(Calculator!$C$16,L169+M170))-M170),2)))</f>
        <v>258379.96</v>
      </c>
      <c r="M170" s="10">
        <f>ROUND(L169*Calculator!$C$9/1200,2)</f>
        <v>1403.6</v>
      </c>
    </row>
    <row r="171" ht="17" customHeight="1" spans="2:13" x14ac:dyDescent="0.25">
      <c r="B171" s="15">
        <v>166</v>
      </c>
      <c r="C171" s="11">
        <f>DATE(YEAR(Calculator!$C$11),MONTH(Calculator!$C$11)+B171-1,DAY(Calculator!$C$11))</f>
        <v>51380</v>
      </c>
      <c r="D171" s="10">
        <f>I170</f>
        <v>205270.18</v>
      </c>
      <c r="E171" s="10">
        <f>IF(D171&lt;=0,0,IF(B171&gt;=Calculator!$C$15,D171+G171,MIN(Calculator!$C$16,D171+G171)))</f>
        <v>2149.03</v>
      </c>
      <c r="F171" s="10">
        <f>IF(D171&lt;=0,0,MIN(Calculator!$C$12,D171+G171-E171))</f>
        <v>200</v>
      </c>
      <c r="G171" s="10">
        <f>ROUND(D171*Calculator!$C$9/1200,2)</f>
        <v>1111.88</v>
      </c>
      <c r="H171" s="10">
        <f>E171+F171-G171</f>
        <v>1237.15</v>
      </c>
      <c r="I171" s="10">
        <f>MAX(0,ROUND(D171-H171,2))</f>
        <v>204033.03</v>
      </c>
      <c r="J171" s="10">
        <f>J170+G171</f>
        <v>253972.00999999995</v>
      </c>
      <c r="K171" s="13">
        <f>INT((B171-1)/12)+1</f>
        <v>14</v>
      </c>
      <c r="L171" s="10">
        <f>IF(L170&lt;=0,0,MAX(0,ROUND(L170-(IF(B171&gt;=Calculator!$C$15,L170+M171,MIN(Calculator!$C$16,L170+M171))-M171),2)))</f>
        <v>257630.49</v>
      </c>
      <c r="M171" s="10">
        <f>ROUND(L170*Calculator!$C$9/1200,2)</f>
        <v>1399.56</v>
      </c>
    </row>
    <row r="172" ht="17" customHeight="1" spans="2:13" x14ac:dyDescent="0.25">
      <c r="B172" s="15">
        <v>167</v>
      </c>
      <c r="C172" s="11">
        <f>DATE(YEAR(Calculator!$C$11),MONTH(Calculator!$C$11)+B172-1,DAY(Calculator!$C$11))</f>
        <v>51410</v>
      </c>
      <c r="D172" s="10">
        <f>I171</f>
        <v>204033.03</v>
      </c>
      <c r="E172" s="10">
        <f>IF(D172&lt;=0,0,IF(B172&gt;=Calculator!$C$15,D172+G172,MIN(Calculator!$C$16,D172+G172)))</f>
        <v>2149.03</v>
      </c>
      <c r="F172" s="10">
        <f>IF(D172&lt;=0,0,MIN(Calculator!$C$12,D172+G172-E172))</f>
        <v>200</v>
      </c>
      <c r="G172" s="10">
        <f>ROUND(D172*Calculator!$C$9/1200,2)</f>
        <v>1105.18</v>
      </c>
      <c r="H172" s="10">
        <f>E172+F172-G172</f>
        <v>1243.8500000000001</v>
      </c>
      <c r="I172" s="10">
        <f>MAX(0,ROUND(D172-H172,2))</f>
        <v>202789.18</v>
      </c>
      <c r="J172" s="10">
        <f>J171+G172</f>
        <v>255077.18999999994</v>
      </c>
      <c r="K172" s="13">
        <f>INT((B172-1)/12)+1</f>
        <v>14</v>
      </c>
      <c r="L172" s="10">
        <f>IF(L171&lt;=0,0,MAX(0,ROUND(L171-(IF(B172&gt;=Calculator!$C$15,L171+M172,MIN(Calculator!$C$16,L171+M172))-M172),2)))</f>
        <v>256876.96</v>
      </c>
      <c r="M172" s="10">
        <f>ROUND(L171*Calculator!$C$9/1200,2)</f>
        <v>1395.5</v>
      </c>
    </row>
    <row r="173" ht="17" customHeight="1" spans="2:13" x14ac:dyDescent="0.25">
      <c r="B173" s="15">
        <v>168</v>
      </c>
      <c r="C173" s="11">
        <f>DATE(YEAR(Calculator!$C$11),MONTH(Calculator!$C$11)+B173-1,DAY(Calculator!$C$11))</f>
        <v>51441</v>
      </c>
      <c r="D173" s="10">
        <f>I172</f>
        <v>202789.18</v>
      </c>
      <c r="E173" s="10">
        <f>IF(D173&lt;=0,0,IF(B173&gt;=Calculator!$C$15,D173+G173,MIN(Calculator!$C$16,D173+G173)))</f>
        <v>2149.03</v>
      </c>
      <c r="F173" s="10">
        <f>IF(D173&lt;=0,0,MIN(Calculator!$C$12,D173+G173-E173))</f>
        <v>200</v>
      </c>
      <c r="G173" s="10">
        <f>ROUND(D173*Calculator!$C$9/1200,2)</f>
        <v>1098.44</v>
      </c>
      <c r="H173" s="10">
        <f>E173+F173-G173</f>
        <v>1250.5900000000001</v>
      </c>
      <c r="I173" s="10">
        <f>MAX(0,ROUND(D173-H173,2))</f>
        <v>201538.59</v>
      </c>
      <c r="J173" s="10">
        <f>J172+G173</f>
        <v>256175.62999999995</v>
      </c>
      <c r="K173" s="13">
        <f>INT((B173-1)/12)+1</f>
        <v>14</v>
      </c>
      <c r="L173" s="10">
        <f>IF(L172&lt;=0,0,MAX(0,ROUND(L172-(IF(B173&gt;=Calculator!$C$15,L172+M173,MIN(Calculator!$C$16,L172+M173))-M173),2)))</f>
        <v>256119.35</v>
      </c>
      <c r="M173" s="10">
        <f>ROUND(L172*Calculator!$C$9/1200,2)</f>
        <v>1391.42</v>
      </c>
    </row>
    <row r="174" ht="17" customHeight="1" spans="2:13" x14ac:dyDescent="0.25">
      <c r="B174" s="15">
        <v>169</v>
      </c>
      <c r="C174" s="11">
        <f>DATE(YEAR(Calculator!$C$11),MONTH(Calculator!$C$11)+B174-1,DAY(Calculator!$C$11))</f>
        <v>51471</v>
      </c>
      <c r="D174" s="10">
        <f>I173</f>
        <v>201538.59</v>
      </c>
      <c r="E174" s="10">
        <f>IF(D174&lt;=0,0,IF(B174&gt;=Calculator!$C$15,D174+G174,MIN(Calculator!$C$16,D174+G174)))</f>
        <v>2149.03</v>
      </c>
      <c r="F174" s="10">
        <f>IF(D174&lt;=0,0,MIN(Calculator!$C$12,D174+G174-E174))</f>
        <v>200</v>
      </c>
      <c r="G174" s="10">
        <f>ROUND(D174*Calculator!$C$9/1200,2)</f>
        <v>1091.67</v>
      </c>
      <c r="H174" s="10">
        <f>E174+F174-G174</f>
        <v>1257.3600000000001</v>
      </c>
      <c r="I174" s="10">
        <f>MAX(0,ROUND(D174-H174,2))</f>
        <v>200281.23</v>
      </c>
      <c r="J174" s="10">
        <f>J173+G174</f>
        <v>257267.29999999996</v>
      </c>
      <c r="K174" s="13">
        <f>INT((B174-1)/12)+1</f>
        <v>15</v>
      </c>
      <c r="L174" s="10">
        <f>IF(L173&lt;=0,0,MAX(0,ROUND(L173-(IF(B174&gt;=Calculator!$C$15,L173+M174,MIN(Calculator!$C$16,L173+M174))-M174),2)))</f>
        <v>255357.63</v>
      </c>
      <c r="M174" s="10">
        <f>ROUND(L173*Calculator!$C$9/1200,2)</f>
        <v>1387.31</v>
      </c>
    </row>
    <row r="175" ht="17" customHeight="1" spans="2:13" x14ac:dyDescent="0.25">
      <c r="B175" s="15">
        <v>170</v>
      </c>
      <c r="C175" s="11">
        <f>DATE(YEAR(Calculator!$C$11),MONTH(Calculator!$C$11)+B175-1,DAY(Calculator!$C$11))</f>
        <v>51502</v>
      </c>
      <c r="D175" s="10">
        <f>I174</f>
        <v>200281.23</v>
      </c>
      <c r="E175" s="10">
        <f>IF(D175&lt;=0,0,IF(B175&gt;=Calculator!$C$15,D175+G175,MIN(Calculator!$C$16,D175+G175)))</f>
        <v>2149.03</v>
      </c>
      <c r="F175" s="10">
        <f>IF(D175&lt;=0,0,MIN(Calculator!$C$12,D175+G175-E175))</f>
        <v>200</v>
      </c>
      <c r="G175" s="10">
        <f>ROUND(D175*Calculator!$C$9/1200,2)</f>
        <v>1084.86</v>
      </c>
      <c r="H175" s="10">
        <f>E175+F175-G175</f>
        <v>1264.1700000000003</v>
      </c>
      <c r="I175" s="10">
        <f>MAX(0,ROUND(D175-H175,2))</f>
        <v>199017.06</v>
      </c>
      <c r="J175" s="10">
        <f>J174+G175</f>
        <v>258352.15999999995</v>
      </c>
      <c r="K175" s="13">
        <f>INT((B175-1)/12)+1</f>
        <v>15</v>
      </c>
      <c r="L175" s="10">
        <f>IF(L174&lt;=0,0,MAX(0,ROUND(L174-(IF(B175&gt;=Calculator!$C$15,L174+M175,MIN(Calculator!$C$16,L174+M175))-M175),2)))</f>
        <v>254591.79</v>
      </c>
      <c r="M175" s="10">
        <f>ROUND(L174*Calculator!$C$9/1200,2)</f>
        <v>1383.19</v>
      </c>
    </row>
    <row r="176" ht="17" customHeight="1" spans="2:13" x14ac:dyDescent="0.25">
      <c r="B176" s="15">
        <v>171</v>
      </c>
      <c r="C176" s="11">
        <f>DATE(YEAR(Calculator!$C$11),MONTH(Calculator!$C$11)+B176-1,DAY(Calculator!$C$11))</f>
        <v>51533</v>
      </c>
      <c r="D176" s="10">
        <f>I175</f>
        <v>199017.06</v>
      </c>
      <c r="E176" s="10">
        <f>IF(D176&lt;=0,0,IF(B176&gt;=Calculator!$C$15,D176+G176,MIN(Calculator!$C$16,D176+G176)))</f>
        <v>2149.03</v>
      </c>
      <c r="F176" s="10">
        <f>IF(D176&lt;=0,0,MIN(Calculator!$C$12,D176+G176-E176))</f>
        <v>200</v>
      </c>
      <c r="G176" s="10">
        <f>ROUND(D176*Calculator!$C$9/1200,2)</f>
        <v>1078.01</v>
      </c>
      <c r="H176" s="10">
        <f>E176+F176-G176</f>
        <v>1271.0200000000002</v>
      </c>
      <c r="I176" s="10">
        <f>MAX(0,ROUND(D176-H176,2))</f>
        <v>197746.04</v>
      </c>
      <c r="J176" s="10">
        <f>J175+G176</f>
        <v>259430.16999999995</v>
      </c>
      <c r="K176" s="13">
        <f>INT((B176-1)/12)+1</f>
        <v>15</v>
      </c>
      <c r="L176" s="10">
        <f>IF(L175&lt;=0,0,MAX(0,ROUND(L175-(IF(B176&gt;=Calculator!$C$15,L175+M176,MIN(Calculator!$C$16,L175+M176))-M176),2)))</f>
        <v>253821.8</v>
      </c>
      <c r="M176" s="10">
        <f>ROUND(L175*Calculator!$C$9/1200,2)</f>
        <v>1379.04</v>
      </c>
    </row>
    <row r="177" ht="17" customHeight="1" spans="2:13" x14ac:dyDescent="0.25">
      <c r="B177" s="15">
        <v>172</v>
      </c>
      <c r="C177" s="11">
        <f>DATE(YEAR(Calculator!$C$11),MONTH(Calculator!$C$11)+B177-1,DAY(Calculator!$C$11))</f>
        <v>51561</v>
      </c>
      <c r="D177" s="10">
        <f>I176</f>
        <v>197746.04</v>
      </c>
      <c r="E177" s="10">
        <f>IF(D177&lt;=0,0,IF(B177&gt;=Calculator!$C$15,D177+G177,MIN(Calculator!$C$16,D177+G177)))</f>
        <v>2149.03</v>
      </c>
      <c r="F177" s="10">
        <f>IF(D177&lt;=0,0,MIN(Calculator!$C$12,D177+G177-E177))</f>
        <v>200</v>
      </c>
      <c r="G177" s="10">
        <f>ROUND(D177*Calculator!$C$9/1200,2)</f>
        <v>1071.12</v>
      </c>
      <c r="H177" s="10">
        <f>E177+F177-G177</f>
        <v>1277.9100000000003</v>
      </c>
      <c r="I177" s="10">
        <f>MAX(0,ROUND(D177-H177,2))</f>
        <v>196468.13</v>
      </c>
      <c r="J177" s="10">
        <f>J176+G177</f>
        <v>260501.28999999995</v>
      </c>
      <c r="K177" s="13">
        <f>INT((B177-1)/12)+1</f>
        <v>15</v>
      </c>
      <c r="L177" s="10">
        <f>IF(L176&lt;=0,0,MAX(0,ROUND(L176-(IF(B177&gt;=Calculator!$C$15,L176+M177,MIN(Calculator!$C$16,L176+M177))-M177),2)))</f>
        <v>253047.64</v>
      </c>
      <c r="M177" s="10">
        <f>ROUND(L176*Calculator!$C$9/1200,2)</f>
        <v>1374.87</v>
      </c>
    </row>
    <row r="178" ht="17" customHeight="1" spans="2:13" x14ac:dyDescent="0.25">
      <c r="B178" s="15">
        <v>173</v>
      </c>
      <c r="C178" s="11">
        <f>DATE(YEAR(Calculator!$C$11),MONTH(Calculator!$C$11)+B178-1,DAY(Calculator!$C$11))</f>
        <v>51592</v>
      </c>
      <c r="D178" s="10">
        <f>I177</f>
        <v>196468.13</v>
      </c>
      <c r="E178" s="10">
        <f>IF(D178&lt;=0,0,IF(B178&gt;=Calculator!$C$15,D178+G178,MIN(Calculator!$C$16,D178+G178)))</f>
        <v>2149.03</v>
      </c>
      <c r="F178" s="10">
        <f>IF(D178&lt;=0,0,MIN(Calculator!$C$12,D178+G178-E178))</f>
        <v>200</v>
      </c>
      <c r="G178" s="10">
        <f>ROUND(D178*Calculator!$C$9/1200,2)</f>
        <v>1064.2</v>
      </c>
      <c r="H178" s="10">
        <f>E178+F178-G178</f>
        <v>1284.8300000000002</v>
      </c>
      <c r="I178" s="10">
        <f>MAX(0,ROUND(D178-H178,2))</f>
        <v>195183.3</v>
      </c>
      <c r="J178" s="10">
        <f>J177+G178</f>
        <v>261565.48999999996</v>
      </c>
      <c r="K178" s="13">
        <f>INT((B178-1)/12)+1</f>
        <v>15</v>
      </c>
      <c r="L178" s="10">
        <f>IF(L177&lt;=0,0,MAX(0,ROUND(L177-(IF(B178&gt;=Calculator!$C$15,L177+M178,MIN(Calculator!$C$16,L177+M178))-M178),2)))</f>
        <v>252269.28</v>
      </c>
      <c r="M178" s="10">
        <f>ROUND(L177*Calculator!$C$9/1200,2)</f>
        <v>1370.67</v>
      </c>
    </row>
    <row r="179" ht="17" customHeight="1" spans="2:13" x14ac:dyDescent="0.25">
      <c r="B179" s="15">
        <v>174</v>
      </c>
      <c r="C179" s="11">
        <f>DATE(YEAR(Calculator!$C$11),MONTH(Calculator!$C$11)+B179-1,DAY(Calculator!$C$11))</f>
        <v>51622</v>
      </c>
      <c r="D179" s="10">
        <f>I178</f>
        <v>195183.3</v>
      </c>
      <c r="E179" s="10">
        <f>IF(D179&lt;=0,0,IF(B179&gt;=Calculator!$C$15,D179+G179,MIN(Calculator!$C$16,D179+G179)))</f>
        <v>2149.03</v>
      </c>
      <c r="F179" s="10">
        <f>IF(D179&lt;=0,0,MIN(Calculator!$C$12,D179+G179-E179))</f>
        <v>200</v>
      </c>
      <c r="G179" s="10">
        <f>ROUND(D179*Calculator!$C$9/1200,2)</f>
        <v>1057.24</v>
      </c>
      <c r="H179" s="10">
        <f>E179+F179-G179</f>
        <v>1291.7900000000002</v>
      </c>
      <c r="I179" s="10">
        <f>MAX(0,ROUND(D179-H179,2))</f>
        <v>193891.51</v>
      </c>
      <c r="J179" s="10">
        <f>J178+G179</f>
        <v>262622.73</v>
      </c>
      <c r="K179" s="13">
        <f>INT((B179-1)/12)+1</f>
        <v>15</v>
      </c>
      <c r="L179" s="10">
        <f>IF(L178&lt;=0,0,MAX(0,ROUND(L178-(IF(B179&gt;=Calculator!$C$15,L178+M179,MIN(Calculator!$C$16,L178+M179))-M179),2)))</f>
        <v>251486.71</v>
      </c>
      <c r="M179" s="10">
        <f>ROUND(L178*Calculator!$C$9/1200,2)</f>
        <v>1366.46</v>
      </c>
    </row>
    <row r="180" ht="17" customHeight="1" spans="2:13" x14ac:dyDescent="0.25">
      <c r="B180" s="15">
        <v>175</v>
      </c>
      <c r="C180" s="11">
        <f>DATE(YEAR(Calculator!$C$11),MONTH(Calculator!$C$11)+B180-1,DAY(Calculator!$C$11))</f>
        <v>51653</v>
      </c>
      <c r="D180" s="10">
        <f>I179</f>
        <v>193891.51</v>
      </c>
      <c r="E180" s="10">
        <f>IF(D180&lt;=0,0,IF(B180&gt;=Calculator!$C$15,D180+G180,MIN(Calculator!$C$16,D180+G180)))</f>
        <v>2149.03</v>
      </c>
      <c r="F180" s="10">
        <f>IF(D180&lt;=0,0,MIN(Calculator!$C$12,D180+G180-E180))</f>
        <v>200</v>
      </c>
      <c r="G180" s="10">
        <f>ROUND(D180*Calculator!$C$9/1200,2)</f>
        <v>1050.25</v>
      </c>
      <c r="H180" s="10">
        <f>E180+F180-G180</f>
        <v>1298.7800000000002</v>
      </c>
      <c r="I180" s="10">
        <f>MAX(0,ROUND(D180-H180,2))</f>
        <v>192592.73</v>
      </c>
      <c r="J180" s="10">
        <f>J179+G180</f>
        <v>263672.98</v>
      </c>
      <c r="K180" s="13">
        <f>INT((B180-1)/12)+1</f>
        <v>15</v>
      </c>
      <c r="L180" s="10">
        <f>IF(L179&lt;=0,0,MAX(0,ROUND(L179-(IF(B180&gt;=Calculator!$C$15,L179+M180,MIN(Calculator!$C$16,L179+M180))-M180),2)))</f>
        <v>250699.9</v>
      </c>
      <c r="M180" s="10">
        <f>ROUND(L179*Calculator!$C$9/1200,2)</f>
        <v>1362.22</v>
      </c>
    </row>
    <row r="181" ht="17" customHeight="1" spans="2:13" x14ac:dyDescent="0.25">
      <c r="B181" s="15">
        <v>176</v>
      </c>
      <c r="C181" s="11">
        <f>DATE(YEAR(Calculator!$C$11),MONTH(Calculator!$C$11)+B181-1,DAY(Calculator!$C$11))</f>
        <v>51683</v>
      </c>
      <c r="D181" s="10">
        <f>I180</f>
        <v>192592.73</v>
      </c>
      <c r="E181" s="10">
        <f>IF(D181&lt;=0,0,IF(B181&gt;=Calculator!$C$15,D181+G181,MIN(Calculator!$C$16,D181+G181)))</f>
        <v>2149.03</v>
      </c>
      <c r="F181" s="10">
        <f>IF(D181&lt;=0,0,MIN(Calculator!$C$12,D181+G181-E181))</f>
        <v>200</v>
      </c>
      <c r="G181" s="10">
        <f>ROUND(D181*Calculator!$C$9/1200,2)</f>
        <v>1043.21</v>
      </c>
      <c r="H181" s="10">
        <f>E181+F181-G181</f>
        <v>1305.8200000000002</v>
      </c>
      <c r="I181" s="10">
        <f>MAX(0,ROUND(D181-H181,2))</f>
        <v>191286.91</v>
      </c>
      <c r="J181" s="10">
        <f>J180+G181</f>
        <v>264716.19</v>
      </c>
      <c r="K181" s="13">
        <f>INT((B181-1)/12)+1</f>
        <v>15</v>
      </c>
      <c r="L181" s="10">
        <f>IF(L180&lt;=0,0,MAX(0,ROUND(L180-(IF(B181&gt;=Calculator!$C$15,L180+M181,MIN(Calculator!$C$16,L180+M181))-M181),2)))</f>
        <v>249908.83</v>
      </c>
      <c r="M181" s="10">
        <f>ROUND(L180*Calculator!$C$9/1200,2)</f>
        <v>1357.96</v>
      </c>
    </row>
    <row r="182" ht="17" customHeight="1" spans="2:13" x14ac:dyDescent="0.25">
      <c r="B182" s="15">
        <v>177</v>
      </c>
      <c r="C182" s="11">
        <f>DATE(YEAR(Calculator!$C$11),MONTH(Calculator!$C$11)+B182-1,DAY(Calculator!$C$11))</f>
        <v>51714</v>
      </c>
      <c r="D182" s="10">
        <f>I181</f>
        <v>191286.91</v>
      </c>
      <c r="E182" s="10">
        <f>IF(D182&lt;=0,0,IF(B182&gt;=Calculator!$C$15,D182+G182,MIN(Calculator!$C$16,D182+G182)))</f>
        <v>2149.03</v>
      </c>
      <c r="F182" s="10">
        <f>IF(D182&lt;=0,0,MIN(Calculator!$C$12,D182+G182-E182))</f>
        <v>200</v>
      </c>
      <c r="G182" s="10">
        <f>ROUND(D182*Calculator!$C$9/1200,2)</f>
        <v>1036.14</v>
      </c>
      <c r="H182" s="10">
        <f>E182+F182-G182</f>
        <v>1312.89</v>
      </c>
      <c r="I182" s="10">
        <f>MAX(0,ROUND(D182-H182,2))</f>
        <v>189974.02</v>
      </c>
      <c r="J182" s="10">
        <f>J181+G182</f>
        <v>265752.33</v>
      </c>
      <c r="K182" s="13">
        <f>INT((B182-1)/12)+1</f>
        <v>15</v>
      </c>
      <c r="L182" s="10">
        <f>IF(L181&lt;=0,0,MAX(0,ROUND(L181-(IF(B182&gt;=Calculator!$C$15,L181+M182,MIN(Calculator!$C$16,L181+M182))-M182),2)))</f>
        <v>249113.47</v>
      </c>
      <c r="M182" s="10">
        <f>ROUND(L181*Calculator!$C$9/1200,2)</f>
        <v>1353.67</v>
      </c>
    </row>
    <row r="183" ht="17" customHeight="1" spans="2:13" x14ac:dyDescent="0.25">
      <c r="B183" s="15">
        <v>178</v>
      </c>
      <c r="C183" s="11">
        <f>DATE(YEAR(Calculator!$C$11),MONTH(Calculator!$C$11)+B183-1,DAY(Calculator!$C$11))</f>
        <v>51745</v>
      </c>
      <c r="D183" s="10">
        <f>I182</f>
        <v>189974.02</v>
      </c>
      <c r="E183" s="10">
        <f>IF(D183&lt;=0,0,IF(B183&gt;=Calculator!$C$15,D183+G183,MIN(Calculator!$C$16,D183+G183)))</f>
        <v>2149.03</v>
      </c>
      <c r="F183" s="10">
        <f>IF(D183&lt;=0,0,MIN(Calculator!$C$12,D183+G183-E183))</f>
        <v>200</v>
      </c>
      <c r="G183" s="10">
        <f>ROUND(D183*Calculator!$C$9/1200,2)</f>
        <v>1029.03</v>
      </c>
      <c r="H183" s="10">
        <f>E183+F183-G183</f>
        <v>1320.0000000000002</v>
      </c>
      <c r="I183" s="10">
        <f>MAX(0,ROUND(D183-H183,2))</f>
        <v>188654.02</v>
      </c>
      <c r="J183" s="10">
        <f>J182+G183</f>
        <v>266781.36000000004</v>
      </c>
      <c r="K183" s="13">
        <f>INT((B183-1)/12)+1</f>
        <v>15</v>
      </c>
      <c r="L183" s="10">
        <f>IF(L182&lt;=0,0,MAX(0,ROUND(L182-(IF(B183&gt;=Calculator!$C$15,L182+M183,MIN(Calculator!$C$16,L182+M183))-M183),2)))</f>
        <v>248313.8</v>
      </c>
      <c r="M183" s="10">
        <f>ROUND(L182*Calculator!$C$9/1200,2)</f>
        <v>1349.36</v>
      </c>
    </row>
    <row r="184" ht="17" customHeight="1" spans="2:13" x14ac:dyDescent="0.25">
      <c r="B184" s="15">
        <v>179</v>
      </c>
      <c r="C184" s="11">
        <f>DATE(YEAR(Calculator!$C$11),MONTH(Calculator!$C$11)+B184-1,DAY(Calculator!$C$11))</f>
        <v>51775</v>
      </c>
      <c r="D184" s="10">
        <f>I183</f>
        <v>188654.02</v>
      </c>
      <c r="E184" s="10">
        <f>IF(D184&lt;=0,0,IF(B184&gt;=Calculator!$C$15,D184+G184,MIN(Calculator!$C$16,D184+G184)))</f>
        <v>2149.03</v>
      </c>
      <c r="F184" s="10">
        <f>IF(D184&lt;=0,0,MIN(Calculator!$C$12,D184+G184-E184))</f>
        <v>200</v>
      </c>
      <c r="G184" s="10">
        <f>ROUND(D184*Calculator!$C$9/1200,2)</f>
        <v>1021.88</v>
      </c>
      <c r="H184" s="10">
        <f>E184+F184-G184</f>
        <v>1327.15</v>
      </c>
      <c r="I184" s="10">
        <f>MAX(0,ROUND(D184-H184,2))</f>
        <v>187326.87</v>
      </c>
      <c r="J184" s="10">
        <f>J183+G184</f>
        <v>267803.24000000005</v>
      </c>
      <c r="K184" s="13">
        <f>INT((B184-1)/12)+1</f>
        <v>15</v>
      </c>
      <c r="L184" s="10">
        <f>IF(L183&lt;=0,0,MAX(0,ROUND(L183-(IF(B184&gt;=Calculator!$C$15,L183+M184,MIN(Calculator!$C$16,L183+M184))-M184),2)))</f>
        <v>247509.8</v>
      </c>
      <c r="M184" s="10">
        <f>ROUND(L183*Calculator!$C$9/1200,2)</f>
        <v>1345.03</v>
      </c>
    </row>
    <row r="185" ht="17" customHeight="1" spans="2:13" x14ac:dyDescent="0.25">
      <c r="B185" s="15">
        <v>180</v>
      </c>
      <c r="C185" s="11">
        <f>DATE(YEAR(Calculator!$C$11),MONTH(Calculator!$C$11)+B185-1,DAY(Calculator!$C$11))</f>
        <v>51806</v>
      </c>
      <c r="D185" s="10">
        <f>I184</f>
        <v>187326.87</v>
      </c>
      <c r="E185" s="10">
        <f>IF(D185&lt;=0,0,IF(B185&gt;=Calculator!$C$15,D185+G185,MIN(Calculator!$C$16,D185+G185)))</f>
        <v>2149.03</v>
      </c>
      <c r="F185" s="10">
        <f>IF(D185&lt;=0,0,MIN(Calculator!$C$12,D185+G185-E185))</f>
        <v>200</v>
      </c>
      <c r="G185" s="10">
        <f>ROUND(D185*Calculator!$C$9/1200,2)</f>
        <v>1014.69</v>
      </c>
      <c r="H185" s="10">
        <f>E185+F185-G185</f>
        <v>1334.3400000000001</v>
      </c>
      <c r="I185" s="10">
        <f>MAX(0,ROUND(D185-H185,2))</f>
        <v>185992.53</v>
      </c>
      <c r="J185" s="10">
        <f>J184+G185</f>
        <v>268817.93000000005</v>
      </c>
      <c r="K185" s="13">
        <f>INT((B185-1)/12)+1</f>
        <v>15</v>
      </c>
      <c r="L185" s="10">
        <f>IF(L184&lt;=0,0,MAX(0,ROUND(L184-(IF(B185&gt;=Calculator!$C$15,L184+M185,MIN(Calculator!$C$16,L184+M185))-M185),2)))</f>
        <v>246701.45</v>
      </c>
      <c r="M185" s="10">
        <f>ROUND(L184*Calculator!$C$9/1200,2)</f>
        <v>1340.68</v>
      </c>
    </row>
    <row r="186" ht="17" customHeight="1" spans="2:13" x14ac:dyDescent="0.25">
      <c r="B186" s="15">
        <v>181</v>
      </c>
      <c r="C186" s="11">
        <f>DATE(YEAR(Calculator!$C$11),MONTH(Calculator!$C$11)+B186-1,DAY(Calculator!$C$11))</f>
        <v>51836</v>
      </c>
      <c r="D186" s="10">
        <f>I185</f>
        <v>185992.53</v>
      </c>
      <c r="E186" s="10">
        <f>IF(D186&lt;=0,0,IF(B186&gt;=Calculator!$C$15,D186+G186,MIN(Calculator!$C$16,D186+G186)))</f>
        <v>2149.03</v>
      </c>
      <c r="F186" s="10">
        <f>IF(D186&lt;=0,0,MIN(Calculator!$C$12,D186+G186-E186))</f>
        <v>200</v>
      </c>
      <c r="G186" s="10">
        <f>ROUND(D186*Calculator!$C$9/1200,2)</f>
        <v>1007.46</v>
      </c>
      <c r="H186" s="10">
        <f>E186+F186-G186</f>
        <v>1341.5700000000002</v>
      </c>
      <c r="I186" s="10">
        <f>MAX(0,ROUND(D186-H186,2))</f>
        <v>184650.96</v>
      </c>
      <c r="J186" s="10">
        <f>J185+G186</f>
        <v>269825.3900000001</v>
      </c>
      <c r="K186" s="13">
        <f>INT((B186-1)/12)+1</f>
        <v>16</v>
      </c>
      <c r="L186" s="10">
        <f>IF(L185&lt;=0,0,MAX(0,ROUND(L185-(IF(B186&gt;=Calculator!$C$15,L185+M186,MIN(Calculator!$C$16,L185+M186))-M186),2)))</f>
        <v>245888.72</v>
      </c>
      <c r="M186" s="10">
        <f>ROUND(L185*Calculator!$C$9/1200,2)</f>
        <v>1336.3</v>
      </c>
    </row>
    <row r="187" ht="17" customHeight="1" spans="2:13" x14ac:dyDescent="0.25">
      <c r="B187" s="15">
        <v>182</v>
      </c>
      <c r="C187" s="11">
        <f>DATE(YEAR(Calculator!$C$11),MONTH(Calculator!$C$11)+B187-1,DAY(Calculator!$C$11))</f>
        <v>51867</v>
      </c>
      <c r="D187" s="10">
        <f>I186</f>
        <v>184650.96</v>
      </c>
      <c r="E187" s="10">
        <f>IF(D187&lt;=0,0,IF(B187&gt;=Calculator!$C$15,D187+G187,MIN(Calculator!$C$16,D187+G187)))</f>
        <v>2149.03</v>
      </c>
      <c r="F187" s="10">
        <f>IF(D187&lt;=0,0,MIN(Calculator!$C$12,D187+G187-E187))</f>
        <v>200</v>
      </c>
      <c r="G187" s="10">
        <f>ROUND(D187*Calculator!$C$9/1200,2)</f>
        <v>1000.19</v>
      </c>
      <c r="H187" s="10">
        <f>E187+F187-G187</f>
        <v>1348.8400000000001</v>
      </c>
      <c r="I187" s="10">
        <f>MAX(0,ROUND(D187-H187,2))</f>
        <v>183302.12</v>
      </c>
      <c r="J187" s="10">
        <f>J186+G187</f>
        <v>270825.5800000001</v>
      </c>
      <c r="K187" s="13">
        <f>INT((B187-1)/12)+1</f>
        <v>16</v>
      </c>
      <c r="L187" s="10">
        <f>IF(L186&lt;=0,0,MAX(0,ROUND(L186-(IF(B187&gt;=Calculator!$C$15,L186+M187,MIN(Calculator!$C$16,L186+M187))-M187),2)))</f>
        <v>245071.59</v>
      </c>
      <c r="M187" s="10">
        <f>ROUND(L186*Calculator!$C$9/1200,2)</f>
        <v>1331.9</v>
      </c>
    </row>
    <row r="188" ht="17" customHeight="1" spans="2:13" x14ac:dyDescent="0.25">
      <c r="B188" s="15">
        <v>183</v>
      </c>
      <c r="C188" s="11">
        <f>DATE(YEAR(Calculator!$C$11),MONTH(Calculator!$C$11)+B188-1,DAY(Calculator!$C$11))</f>
        <v>51898</v>
      </c>
      <c r="D188" s="10">
        <f>I187</f>
        <v>183302.12</v>
      </c>
      <c r="E188" s="10">
        <f>IF(D188&lt;=0,0,IF(B188&gt;=Calculator!$C$15,D188+G188,MIN(Calculator!$C$16,D188+G188)))</f>
        <v>2149.03</v>
      </c>
      <c r="F188" s="10">
        <f>IF(D188&lt;=0,0,MIN(Calculator!$C$12,D188+G188-E188))</f>
        <v>200</v>
      </c>
      <c r="G188" s="10">
        <f>ROUND(D188*Calculator!$C$9/1200,2)</f>
        <v>992.89</v>
      </c>
      <c r="H188" s="10">
        <f>E188+F188-G188</f>
        <v>1356.1400000000003</v>
      </c>
      <c r="I188" s="10">
        <f>MAX(0,ROUND(D188-H188,2))</f>
        <v>181945.98</v>
      </c>
      <c r="J188" s="10">
        <f>J187+G188</f>
        <v>271818.4700000001</v>
      </c>
      <c r="K188" s="13">
        <f>INT((B188-1)/12)+1</f>
        <v>16</v>
      </c>
      <c r="L188" s="10">
        <f>IF(L187&lt;=0,0,MAX(0,ROUND(L187-(IF(B188&gt;=Calculator!$C$15,L187+M188,MIN(Calculator!$C$16,L187+M188))-M188),2)))</f>
        <v>244250.03</v>
      </c>
      <c r="M188" s="10">
        <f>ROUND(L187*Calculator!$C$9/1200,2)</f>
        <v>1327.47</v>
      </c>
    </row>
    <row r="189" ht="17" customHeight="1" spans="2:13" x14ac:dyDescent="0.25">
      <c r="B189" s="15">
        <v>184</v>
      </c>
      <c r="C189" s="11">
        <f>DATE(YEAR(Calculator!$C$11),MONTH(Calculator!$C$11)+B189-1,DAY(Calculator!$C$11))</f>
        <v>51926</v>
      </c>
      <c r="D189" s="10">
        <f>I188</f>
        <v>181945.98</v>
      </c>
      <c r="E189" s="10">
        <f>IF(D189&lt;=0,0,IF(B189&gt;=Calculator!$C$15,D189+G189,MIN(Calculator!$C$16,D189+G189)))</f>
        <v>2149.03</v>
      </c>
      <c r="F189" s="10">
        <f>IF(D189&lt;=0,0,MIN(Calculator!$C$12,D189+G189-E189))</f>
        <v>200</v>
      </c>
      <c r="G189" s="10">
        <f>ROUND(D189*Calculator!$C$9/1200,2)</f>
        <v>985.54</v>
      </c>
      <c r="H189" s="10">
        <f>E189+F189-G189</f>
        <v>1363.4900000000002</v>
      </c>
      <c r="I189" s="10">
        <f>MAX(0,ROUND(D189-H189,2))</f>
        <v>180582.49</v>
      </c>
      <c r="J189" s="10">
        <f>J188+G189</f>
        <v>272804.01000000007</v>
      </c>
      <c r="K189" s="13">
        <f>INT((B189-1)/12)+1</f>
        <v>16</v>
      </c>
      <c r="L189" s="10">
        <f>IF(L188&lt;=0,0,MAX(0,ROUND(L188-(IF(B189&gt;=Calculator!$C$15,L188+M189,MIN(Calculator!$C$16,L188+M189))-M189),2)))</f>
        <v>243424.02</v>
      </c>
      <c r="M189" s="10">
        <f>ROUND(L188*Calculator!$C$9/1200,2)</f>
        <v>1323.02</v>
      </c>
    </row>
    <row r="190" ht="17" customHeight="1" spans="2:13" x14ac:dyDescent="0.25">
      <c r="B190" s="15">
        <v>185</v>
      </c>
      <c r="C190" s="11">
        <f>DATE(YEAR(Calculator!$C$11),MONTH(Calculator!$C$11)+B190-1,DAY(Calculator!$C$11))</f>
        <v>51957</v>
      </c>
      <c r="D190" s="10">
        <f>I189</f>
        <v>180582.49</v>
      </c>
      <c r="E190" s="10">
        <f>IF(D190&lt;=0,0,IF(B190&gt;=Calculator!$C$15,D190+G190,MIN(Calculator!$C$16,D190+G190)))</f>
        <v>2149.03</v>
      </c>
      <c r="F190" s="10">
        <f>IF(D190&lt;=0,0,MIN(Calculator!$C$12,D190+G190-E190))</f>
        <v>200</v>
      </c>
      <c r="G190" s="10">
        <f>ROUND(D190*Calculator!$C$9/1200,2)</f>
        <v>978.16</v>
      </c>
      <c r="H190" s="10">
        <f>E190+F190-G190</f>
        <v>1370.8700000000003</v>
      </c>
      <c r="I190" s="10">
        <f>MAX(0,ROUND(D190-H190,2))</f>
        <v>179211.62</v>
      </c>
      <c r="J190" s="10">
        <f>J189+G190</f>
        <v>273782.17000000004</v>
      </c>
      <c r="K190" s="13">
        <f>INT((B190-1)/12)+1</f>
        <v>16</v>
      </c>
      <c r="L190" s="10">
        <f>IF(L189&lt;=0,0,MAX(0,ROUND(L189-(IF(B190&gt;=Calculator!$C$15,L189+M190,MIN(Calculator!$C$16,L189+M190))-M190),2)))</f>
        <v>242593.54</v>
      </c>
      <c r="M190" s="10">
        <f>ROUND(L189*Calculator!$C$9/1200,2)</f>
        <v>1318.55</v>
      </c>
    </row>
    <row r="191" ht="17" customHeight="1" spans="2:13" x14ac:dyDescent="0.25">
      <c r="B191" s="15">
        <v>186</v>
      </c>
      <c r="C191" s="11">
        <f>DATE(YEAR(Calculator!$C$11),MONTH(Calculator!$C$11)+B191-1,DAY(Calculator!$C$11))</f>
        <v>51987</v>
      </c>
      <c r="D191" s="10">
        <f>I190</f>
        <v>179211.62</v>
      </c>
      <c r="E191" s="10">
        <f>IF(D191&lt;=0,0,IF(B191&gt;=Calculator!$C$15,D191+G191,MIN(Calculator!$C$16,D191+G191)))</f>
        <v>2149.03</v>
      </c>
      <c r="F191" s="10">
        <f>IF(D191&lt;=0,0,MIN(Calculator!$C$12,D191+G191-E191))</f>
        <v>200</v>
      </c>
      <c r="G191" s="10">
        <f>ROUND(D191*Calculator!$C$9/1200,2)</f>
        <v>970.73</v>
      </c>
      <c r="H191" s="10">
        <f>E191+F191-G191</f>
        <v>1378.3000000000002</v>
      </c>
      <c r="I191" s="10">
        <f>MAX(0,ROUND(D191-H191,2))</f>
        <v>177833.32</v>
      </c>
      <c r="J191" s="10">
        <f>J190+G191</f>
        <v>274752.9</v>
      </c>
      <c r="K191" s="13">
        <f>INT((B191-1)/12)+1</f>
        <v>16</v>
      </c>
      <c r="L191" s="10">
        <f>IF(L190&lt;=0,0,MAX(0,ROUND(L190-(IF(B191&gt;=Calculator!$C$15,L190+M191,MIN(Calculator!$C$16,L190+M191))-M191),2)))</f>
        <v>241758.56</v>
      </c>
      <c r="M191" s="10">
        <f>ROUND(L190*Calculator!$C$9/1200,2)</f>
        <v>1314.05</v>
      </c>
    </row>
    <row r="192" ht="17" customHeight="1" spans="2:13" x14ac:dyDescent="0.25">
      <c r="B192" s="15">
        <v>187</v>
      </c>
      <c r="C192" s="11">
        <f>DATE(YEAR(Calculator!$C$11),MONTH(Calculator!$C$11)+B192-1,DAY(Calculator!$C$11))</f>
        <v>52018</v>
      </c>
      <c r="D192" s="10">
        <f>I191</f>
        <v>177833.32</v>
      </c>
      <c r="E192" s="10">
        <f>IF(D192&lt;=0,0,IF(B192&gt;=Calculator!$C$15,D192+G192,MIN(Calculator!$C$16,D192+G192)))</f>
        <v>2149.03</v>
      </c>
      <c r="F192" s="10">
        <f>IF(D192&lt;=0,0,MIN(Calculator!$C$12,D192+G192-E192))</f>
        <v>200</v>
      </c>
      <c r="G192" s="10">
        <f>ROUND(D192*Calculator!$C$9/1200,2)</f>
        <v>963.26</v>
      </c>
      <c r="H192" s="10">
        <f>E192+F192-G192</f>
        <v>1385.7700000000002</v>
      </c>
      <c r="I192" s="10">
        <f>MAX(0,ROUND(D192-H192,2))</f>
        <v>176447.55</v>
      </c>
      <c r="J192" s="10">
        <f>J191+G192</f>
        <v>275716.16000000003</v>
      </c>
      <c r="K192" s="13">
        <f>INT((B192-1)/12)+1</f>
        <v>16</v>
      </c>
      <c r="L192" s="10">
        <f>IF(L191&lt;=0,0,MAX(0,ROUND(L191-(IF(B192&gt;=Calculator!$C$15,L191+M192,MIN(Calculator!$C$16,L191+M192))-M192),2)))</f>
        <v>240919.06</v>
      </c>
      <c r="M192" s="10">
        <f>ROUND(L191*Calculator!$C$9/1200,2)</f>
        <v>1309.53</v>
      </c>
    </row>
    <row r="193" ht="17" customHeight="1" spans="2:13" x14ac:dyDescent="0.25">
      <c r="B193" s="15">
        <v>188</v>
      </c>
      <c r="C193" s="11">
        <f>DATE(YEAR(Calculator!$C$11),MONTH(Calculator!$C$11)+B193-1,DAY(Calculator!$C$11))</f>
        <v>52048</v>
      </c>
      <c r="D193" s="10">
        <f>I192</f>
        <v>176447.55</v>
      </c>
      <c r="E193" s="10">
        <f>IF(D193&lt;=0,0,IF(B193&gt;=Calculator!$C$15,D193+G193,MIN(Calculator!$C$16,D193+G193)))</f>
        <v>2149.03</v>
      </c>
      <c r="F193" s="10">
        <f>IF(D193&lt;=0,0,MIN(Calculator!$C$12,D193+G193-E193))</f>
        <v>200</v>
      </c>
      <c r="G193" s="10">
        <f>ROUND(D193*Calculator!$C$9/1200,2)</f>
        <v>955.76</v>
      </c>
      <c r="H193" s="10">
        <f>E193+F193-G193</f>
        <v>1393.2700000000002</v>
      </c>
      <c r="I193" s="10">
        <f>MAX(0,ROUND(D193-H193,2))</f>
        <v>175054.28</v>
      </c>
      <c r="J193" s="10">
        <f>J192+G193</f>
        <v>276671.92000000004</v>
      </c>
      <c r="K193" s="13">
        <f>INT((B193-1)/12)+1</f>
        <v>16</v>
      </c>
      <c r="L193" s="10">
        <f>IF(L192&lt;=0,0,MAX(0,ROUND(L192-(IF(B193&gt;=Calculator!$C$15,L192+M193,MIN(Calculator!$C$16,L192+M193))-M193),2)))</f>
        <v>240075.01</v>
      </c>
      <c r="M193" s="10">
        <f>ROUND(L192*Calculator!$C$9/1200,2)</f>
        <v>1304.98</v>
      </c>
    </row>
    <row r="194" ht="17" customHeight="1" spans="2:13" x14ac:dyDescent="0.25">
      <c r="B194" s="15">
        <v>189</v>
      </c>
      <c r="C194" s="11">
        <f>DATE(YEAR(Calculator!$C$11),MONTH(Calculator!$C$11)+B194-1,DAY(Calculator!$C$11))</f>
        <v>52079</v>
      </c>
      <c r="D194" s="10">
        <f>I193</f>
        <v>175054.28</v>
      </c>
      <c r="E194" s="10">
        <f>IF(D194&lt;=0,0,IF(B194&gt;=Calculator!$C$15,D194+G194,MIN(Calculator!$C$16,D194+G194)))</f>
        <v>2149.03</v>
      </c>
      <c r="F194" s="10">
        <f>IF(D194&lt;=0,0,MIN(Calculator!$C$12,D194+G194-E194))</f>
        <v>200</v>
      </c>
      <c r="G194" s="10">
        <f>ROUND(D194*Calculator!$C$9/1200,2)</f>
        <v>948.21</v>
      </c>
      <c r="H194" s="10">
        <f>E194+F194-G194</f>
        <v>1400.8200000000002</v>
      </c>
      <c r="I194" s="10">
        <f>MAX(0,ROUND(D194-H194,2))</f>
        <v>173653.46</v>
      </c>
      <c r="J194" s="10">
        <f>J193+G194</f>
        <v>277620.13000000006</v>
      </c>
      <c r="K194" s="13">
        <f>INT((B194-1)/12)+1</f>
        <v>16</v>
      </c>
      <c r="L194" s="10">
        <f>IF(L193&lt;=0,0,MAX(0,ROUND(L193-(IF(B194&gt;=Calculator!$C$15,L193+M194,MIN(Calculator!$C$16,L193+M194))-M194),2)))</f>
        <v>239226.39</v>
      </c>
      <c r="M194" s="10">
        <f>ROUND(L193*Calculator!$C$9/1200,2)</f>
        <v>1300.41</v>
      </c>
    </row>
    <row r="195" ht="17" customHeight="1" spans="2:13" x14ac:dyDescent="0.25">
      <c r="B195" s="15">
        <v>190</v>
      </c>
      <c r="C195" s="11">
        <f>DATE(YEAR(Calculator!$C$11),MONTH(Calculator!$C$11)+B195-1,DAY(Calculator!$C$11))</f>
        <v>52110</v>
      </c>
      <c r="D195" s="10">
        <f>I194</f>
        <v>173653.46</v>
      </c>
      <c r="E195" s="10">
        <f>IF(D195&lt;=0,0,IF(B195&gt;=Calculator!$C$15,D195+G195,MIN(Calculator!$C$16,D195+G195)))</f>
        <v>2149.03</v>
      </c>
      <c r="F195" s="10">
        <f>IF(D195&lt;=0,0,MIN(Calculator!$C$12,D195+G195-E195))</f>
        <v>200</v>
      </c>
      <c r="G195" s="10">
        <f>ROUND(D195*Calculator!$C$9/1200,2)</f>
        <v>940.62</v>
      </c>
      <c r="H195" s="10">
        <f>E195+F195-G195</f>
        <v>1408.4100000000003</v>
      </c>
      <c r="I195" s="10">
        <f>MAX(0,ROUND(D195-H195,2))</f>
        <v>172245.05</v>
      </c>
      <c r="J195" s="10">
        <f>J194+G195</f>
        <v>278560.75000000006</v>
      </c>
      <c r="K195" s="13">
        <f>INT((B195-1)/12)+1</f>
        <v>16</v>
      </c>
      <c r="L195" s="10">
        <f>IF(L194&lt;=0,0,MAX(0,ROUND(L194-(IF(B195&gt;=Calculator!$C$15,L194+M195,MIN(Calculator!$C$16,L194+M195))-M195),2)))</f>
        <v>238373.17</v>
      </c>
      <c r="M195" s="10">
        <f>ROUND(L194*Calculator!$C$9/1200,2)</f>
        <v>1295.81</v>
      </c>
    </row>
    <row r="196" ht="17" customHeight="1" spans="2:13" x14ac:dyDescent="0.25">
      <c r="B196" s="15">
        <v>191</v>
      </c>
      <c r="C196" s="11">
        <f>DATE(YEAR(Calculator!$C$11),MONTH(Calculator!$C$11)+B196-1,DAY(Calculator!$C$11))</f>
        <v>52140</v>
      </c>
      <c r="D196" s="10">
        <f>I195</f>
        <v>172245.05</v>
      </c>
      <c r="E196" s="10">
        <f>IF(D196&lt;=0,0,IF(B196&gt;=Calculator!$C$15,D196+G196,MIN(Calculator!$C$16,D196+G196)))</f>
        <v>2149.03</v>
      </c>
      <c r="F196" s="10">
        <f>IF(D196&lt;=0,0,MIN(Calculator!$C$12,D196+G196-E196))</f>
        <v>200</v>
      </c>
      <c r="G196" s="10">
        <f>ROUND(D196*Calculator!$C$9/1200,2)</f>
        <v>932.99</v>
      </c>
      <c r="H196" s="10">
        <f>E196+F196-G196</f>
        <v>1416.0400000000002</v>
      </c>
      <c r="I196" s="10">
        <f>MAX(0,ROUND(D196-H196,2))</f>
        <v>170829.01</v>
      </c>
      <c r="J196" s="10">
        <f>J195+G196</f>
        <v>279493.74000000005</v>
      </c>
      <c r="K196" s="13">
        <f>INT((B196-1)/12)+1</f>
        <v>16</v>
      </c>
      <c r="L196" s="10">
        <f>IF(L195&lt;=0,0,MAX(0,ROUND(L195-(IF(B196&gt;=Calculator!$C$15,L195+M196,MIN(Calculator!$C$16,L195+M196))-M196),2)))</f>
        <v>237515.33</v>
      </c>
      <c r="M196" s="10">
        <f>ROUND(L195*Calculator!$C$9/1200,2)</f>
        <v>1291.19</v>
      </c>
    </row>
    <row r="197" ht="17" customHeight="1" spans="2:13" x14ac:dyDescent="0.25">
      <c r="B197" s="15">
        <v>192</v>
      </c>
      <c r="C197" s="11">
        <f>DATE(YEAR(Calculator!$C$11),MONTH(Calculator!$C$11)+B197-1,DAY(Calculator!$C$11))</f>
        <v>52171</v>
      </c>
      <c r="D197" s="10">
        <f>I196</f>
        <v>170829.01</v>
      </c>
      <c r="E197" s="10">
        <f>IF(D197&lt;=0,0,IF(B197&gt;=Calculator!$C$15,D197+G197,MIN(Calculator!$C$16,D197+G197)))</f>
        <v>2149.03</v>
      </c>
      <c r="F197" s="10">
        <f>IF(D197&lt;=0,0,MIN(Calculator!$C$12,D197+G197-E197))</f>
        <v>200</v>
      </c>
      <c r="G197" s="10">
        <f>ROUND(D197*Calculator!$C$9/1200,2)</f>
        <v>925.32</v>
      </c>
      <c r="H197" s="10">
        <f>E197+F197-G197</f>
        <v>1423.71</v>
      </c>
      <c r="I197" s="10">
        <f>MAX(0,ROUND(D197-H197,2))</f>
        <v>169405.3</v>
      </c>
      <c r="J197" s="10">
        <f>J196+G197</f>
        <v>280419.06000000006</v>
      </c>
      <c r="K197" s="13">
        <f>INT((B197-1)/12)+1</f>
        <v>16</v>
      </c>
      <c r="L197" s="10">
        <f>IF(L196&lt;=0,0,MAX(0,ROUND(L196-(IF(B197&gt;=Calculator!$C$15,L196+M197,MIN(Calculator!$C$16,L196+M197))-M197),2)))</f>
        <v>236652.84</v>
      </c>
      <c r="M197" s="10">
        <f>ROUND(L196*Calculator!$C$9/1200,2)</f>
        <v>1286.54</v>
      </c>
    </row>
    <row r="198" ht="17" customHeight="1" spans="2:13" x14ac:dyDescent="0.25">
      <c r="B198" s="15">
        <v>193</v>
      </c>
      <c r="C198" s="11">
        <f>DATE(YEAR(Calculator!$C$11),MONTH(Calculator!$C$11)+B198-1,DAY(Calculator!$C$11))</f>
        <v>52201</v>
      </c>
      <c r="D198" s="10">
        <f>I197</f>
        <v>169405.3</v>
      </c>
      <c r="E198" s="10">
        <f>IF(D198&lt;=0,0,IF(B198&gt;=Calculator!$C$15,D198+G198,MIN(Calculator!$C$16,D198+G198)))</f>
        <v>2149.03</v>
      </c>
      <c r="F198" s="10">
        <f>IF(D198&lt;=0,0,MIN(Calculator!$C$12,D198+G198-E198))</f>
        <v>200</v>
      </c>
      <c r="G198" s="10">
        <f>ROUND(D198*Calculator!$C$9/1200,2)</f>
        <v>917.61</v>
      </c>
      <c r="H198" s="10">
        <f>E198+F198-G198</f>
        <v>1431.42</v>
      </c>
      <c r="I198" s="10">
        <f>MAX(0,ROUND(D198-H198,2))</f>
        <v>167973.88</v>
      </c>
      <c r="J198" s="10">
        <f>J197+G198</f>
        <v>281336.67000000004</v>
      </c>
      <c r="K198" s="13">
        <f>INT((B198-1)/12)+1</f>
        <v>17</v>
      </c>
      <c r="L198" s="10">
        <f>IF(L197&lt;=0,0,MAX(0,ROUND(L197-(IF(B198&gt;=Calculator!$C$15,L197+M198,MIN(Calculator!$C$16,L197+M198))-M198),2)))</f>
        <v>235785.68</v>
      </c>
      <c r="M198" s="10">
        <f>ROUND(L197*Calculator!$C$9/1200,2)</f>
        <v>1281.87</v>
      </c>
    </row>
    <row r="199" ht="17" customHeight="1" spans="2:13" x14ac:dyDescent="0.25">
      <c r="B199" s="15">
        <v>194</v>
      </c>
      <c r="C199" s="11">
        <f>DATE(YEAR(Calculator!$C$11),MONTH(Calculator!$C$11)+B199-1,DAY(Calculator!$C$11))</f>
        <v>52232</v>
      </c>
      <c r="D199" s="10">
        <f>I198</f>
        <v>167973.88</v>
      </c>
      <c r="E199" s="10">
        <f>IF(D199&lt;=0,0,IF(B199&gt;=Calculator!$C$15,D199+G199,MIN(Calculator!$C$16,D199+G199)))</f>
        <v>2149.03</v>
      </c>
      <c r="F199" s="10">
        <f>IF(D199&lt;=0,0,MIN(Calculator!$C$12,D199+G199-E199))</f>
        <v>200</v>
      </c>
      <c r="G199" s="10">
        <f>ROUND(D199*Calculator!$C$9/1200,2)</f>
        <v>909.86</v>
      </c>
      <c r="H199" s="10">
        <f>E199+F199-G199</f>
        <v>1439.17</v>
      </c>
      <c r="I199" s="10">
        <f>MAX(0,ROUND(D199-H199,2))</f>
        <v>166534.71</v>
      </c>
      <c r="J199" s="10">
        <f>J198+G199</f>
        <v>282246.53</v>
      </c>
      <c r="K199" s="13">
        <f>INT((B199-1)/12)+1</f>
        <v>17</v>
      </c>
      <c r="L199" s="10">
        <f>IF(L198&lt;=0,0,MAX(0,ROUND(L198-(IF(B199&gt;=Calculator!$C$15,L198+M199,MIN(Calculator!$C$16,L198+M199))-M199),2)))</f>
        <v>234913.82</v>
      </c>
      <c r="M199" s="10">
        <f>ROUND(L198*Calculator!$C$9/1200,2)</f>
        <v>1277.17</v>
      </c>
    </row>
    <row r="200" ht="17" customHeight="1" spans="2:13" x14ac:dyDescent="0.25">
      <c r="B200" s="15">
        <v>195</v>
      </c>
      <c r="C200" s="11">
        <f>DATE(YEAR(Calculator!$C$11),MONTH(Calculator!$C$11)+B200-1,DAY(Calculator!$C$11))</f>
        <v>52263</v>
      </c>
      <c r="D200" s="10">
        <f>I199</f>
        <v>166534.71</v>
      </c>
      <c r="E200" s="10">
        <f>IF(D200&lt;=0,0,IF(B200&gt;=Calculator!$C$15,D200+G200,MIN(Calculator!$C$16,D200+G200)))</f>
        <v>2149.03</v>
      </c>
      <c r="F200" s="10">
        <f>IF(D200&lt;=0,0,MIN(Calculator!$C$12,D200+G200-E200))</f>
        <v>200</v>
      </c>
      <c r="G200" s="10">
        <f>ROUND(D200*Calculator!$C$9/1200,2)</f>
        <v>902.06</v>
      </c>
      <c r="H200" s="10">
        <f>E200+F200-G200</f>
        <v>1446.9700000000003</v>
      </c>
      <c r="I200" s="10">
        <f>MAX(0,ROUND(D200-H200,2))</f>
        <v>165087.74</v>
      </c>
      <c r="J200" s="10">
        <f>J199+G200</f>
        <v>283148.59</v>
      </c>
      <c r="K200" s="13">
        <f>INT((B200-1)/12)+1</f>
        <v>17</v>
      </c>
      <c r="L200" s="10">
        <f>IF(L199&lt;=0,0,MAX(0,ROUND(L199-(IF(B200&gt;=Calculator!$C$15,L199+M200,MIN(Calculator!$C$16,L199+M200))-M200),2)))</f>
        <v>234037.24</v>
      </c>
      <c r="M200" s="10">
        <f>ROUND(L199*Calculator!$C$9/1200,2)</f>
        <v>1272.45</v>
      </c>
    </row>
    <row r="201" ht="17" customHeight="1" spans="2:13" x14ac:dyDescent="0.25">
      <c r="B201" s="15">
        <v>196</v>
      </c>
      <c r="C201" s="11">
        <f>DATE(YEAR(Calculator!$C$11),MONTH(Calculator!$C$11)+B201-1,DAY(Calculator!$C$11))</f>
        <v>52291</v>
      </c>
      <c r="D201" s="10">
        <f>I200</f>
        <v>165087.74</v>
      </c>
      <c r="E201" s="10">
        <f>IF(D201&lt;=0,0,IF(B201&gt;=Calculator!$C$15,D201+G201,MIN(Calculator!$C$16,D201+G201)))</f>
        <v>2149.03</v>
      </c>
      <c r="F201" s="10">
        <f>IF(D201&lt;=0,0,MIN(Calculator!$C$12,D201+G201-E201))</f>
        <v>200</v>
      </c>
      <c r="G201" s="10">
        <f>ROUND(D201*Calculator!$C$9/1200,2)</f>
        <v>894.23</v>
      </c>
      <c r="H201" s="10">
        <f>E201+F201-G201</f>
        <v>1454.8000000000002</v>
      </c>
      <c r="I201" s="10">
        <f>MAX(0,ROUND(D201-H201,2))</f>
        <v>163632.94</v>
      </c>
      <c r="J201" s="10">
        <f>J200+G201</f>
        <v>284042.82</v>
      </c>
      <c r="K201" s="13">
        <f>INT((B201-1)/12)+1</f>
        <v>17</v>
      </c>
      <c r="L201" s="10">
        <f>IF(L200&lt;=0,0,MAX(0,ROUND(L200-(IF(B201&gt;=Calculator!$C$15,L200+M201,MIN(Calculator!$C$16,L200+M201))-M201),2)))</f>
        <v>233155.91</v>
      </c>
      <c r="M201" s="10">
        <f>ROUND(L200*Calculator!$C$9/1200,2)</f>
        <v>1267.7</v>
      </c>
    </row>
    <row r="202" ht="17" customHeight="1" spans="2:13" x14ac:dyDescent="0.25">
      <c r="B202" s="15">
        <v>197</v>
      </c>
      <c r="C202" s="11">
        <f>DATE(YEAR(Calculator!$C$11),MONTH(Calculator!$C$11)+B202-1,DAY(Calculator!$C$11))</f>
        <v>52322</v>
      </c>
      <c r="D202" s="10">
        <f>I201</f>
        <v>163632.94</v>
      </c>
      <c r="E202" s="10">
        <f>IF(D202&lt;=0,0,IF(B202&gt;=Calculator!$C$15,D202+G202,MIN(Calculator!$C$16,D202+G202)))</f>
        <v>2149.03</v>
      </c>
      <c r="F202" s="10">
        <f>IF(D202&lt;=0,0,MIN(Calculator!$C$12,D202+G202-E202))</f>
        <v>200</v>
      </c>
      <c r="G202" s="10">
        <f>ROUND(D202*Calculator!$C$9/1200,2)</f>
        <v>886.35</v>
      </c>
      <c r="H202" s="10">
        <f>E202+F202-G202</f>
        <v>1462.6800000000003</v>
      </c>
      <c r="I202" s="10">
        <f>MAX(0,ROUND(D202-H202,2))</f>
        <v>162170.26</v>
      </c>
      <c r="J202" s="10">
        <f>J201+G202</f>
        <v>284929.17</v>
      </c>
      <c r="K202" s="13">
        <f>INT((B202-1)/12)+1</f>
        <v>17</v>
      </c>
      <c r="L202" s="10">
        <f>IF(L201&lt;=0,0,MAX(0,ROUND(L201-(IF(B202&gt;=Calculator!$C$15,L201+M202,MIN(Calculator!$C$16,L201+M202))-M202),2)))</f>
        <v>232269.81</v>
      </c>
      <c r="M202" s="10">
        <f>ROUND(L201*Calculator!$C$9/1200,2)</f>
        <v>1262.93</v>
      </c>
    </row>
    <row r="203" ht="17" customHeight="1" spans="2:13" x14ac:dyDescent="0.25">
      <c r="B203" s="15">
        <v>198</v>
      </c>
      <c r="C203" s="11">
        <f>DATE(YEAR(Calculator!$C$11),MONTH(Calculator!$C$11)+B203-1,DAY(Calculator!$C$11))</f>
        <v>52352</v>
      </c>
      <c r="D203" s="10">
        <f>I202</f>
        <v>162170.26</v>
      </c>
      <c r="E203" s="10">
        <f>IF(D203&lt;=0,0,IF(B203&gt;=Calculator!$C$15,D203+G203,MIN(Calculator!$C$16,D203+G203)))</f>
        <v>2149.03</v>
      </c>
      <c r="F203" s="10">
        <f>IF(D203&lt;=0,0,MIN(Calculator!$C$12,D203+G203-E203))</f>
        <v>200</v>
      </c>
      <c r="G203" s="10">
        <f>ROUND(D203*Calculator!$C$9/1200,2)</f>
        <v>878.42</v>
      </c>
      <c r="H203" s="10">
        <f>E203+F203-G203</f>
        <v>1470.6100000000001</v>
      </c>
      <c r="I203" s="10">
        <f>MAX(0,ROUND(D203-H203,2))</f>
        <v>160699.65</v>
      </c>
      <c r="J203" s="10">
        <f>J202+G203</f>
        <v>285807.58999999997</v>
      </c>
      <c r="K203" s="13">
        <f>INT((B203-1)/12)+1</f>
        <v>17</v>
      </c>
      <c r="L203" s="10">
        <f>IF(L202&lt;=0,0,MAX(0,ROUND(L202-(IF(B203&gt;=Calculator!$C$15,L202+M203,MIN(Calculator!$C$16,L202+M203))-M203),2)))</f>
        <v>231378.91</v>
      </c>
      <c r="M203" s="10">
        <f>ROUND(L202*Calculator!$C$9/1200,2)</f>
        <v>1258.13</v>
      </c>
    </row>
    <row r="204" ht="17" customHeight="1" spans="2:13" x14ac:dyDescent="0.25">
      <c r="B204" s="15">
        <v>199</v>
      </c>
      <c r="C204" s="11">
        <f>DATE(YEAR(Calculator!$C$11),MONTH(Calculator!$C$11)+B204-1,DAY(Calculator!$C$11))</f>
        <v>52383</v>
      </c>
      <c r="D204" s="10">
        <f>I203</f>
        <v>160699.65</v>
      </c>
      <c r="E204" s="10">
        <f>IF(D204&lt;=0,0,IF(B204&gt;=Calculator!$C$15,D204+G204,MIN(Calculator!$C$16,D204+G204)))</f>
        <v>2149.03</v>
      </c>
      <c r="F204" s="10">
        <f>IF(D204&lt;=0,0,MIN(Calculator!$C$12,D204+G204-E204))</f>
        <v>200</v>
      </c>
      <c r="G204" s="10">
        <f>ROUND(D204*Calculator!$C$9/1200,2)</f>
        <v>870.46</v>
      </c>
      <c r="H204" s="10">
        <f>E204+F204-G204</f>
        <v>1478.5700000000002</v>
      </c>
      <c r="I204" s="10">
        <f>MAX(0,ROUND(D204-H204,2))</f>
        <v>159221.08</v>
      </c>
      <c r="J204" s="10">
        <f>J203+G204</f>
        <v>286678.05</v>
      </c>
      <c r="K204" s="13">
        <f>INT((B204-1)/12)+1</f>
        <v>17</v>
      </c>
      <c r="L204" s="10">
        <f>IF(L203&lt;=0,0,MAX(0,ROUND(L203-(IF(B204&gt;=Calculator!$C$15,L203+M204,MIN(Calculator!$C$16,L203+M204))-M204),2)))</f>
        <v>230483.18</v>
      </c>
      <c r="M204" s="10">
        <f>ROUND(L203*Calculator!$C$9/1200,2)</f>
        <v>1253.3</v>
      </c>
    </row>
    <row r="205" ht="17" customHeight="1" spans="2:13" x14ac:dyDescent="0.25">
      <c r="B205" s="15">
        <v>200</v>
      </c>
      <c r="C205" s="11">
        <f>DATE(YEAR(Calculator!$C$11),MONTH(Calculator!$C$11)+B205-1,DAY(Calculator!$C$11))</f>
        <v>52413</v>
      </c>
      <c r="D205" s="10">
        <f>I204</f>
        <v>159221.08</v>
      </c>
      <c r="E205" s="10">
        <f>IF(D205&lt;=0,0,IF(B205&gt;=Calculator!$C$15,D205+G205,MIN(Calculator!$C$16,D205+G205)))</f>
        <v>2149.03</v>
      </c>
      <c r="F205" s="10">
        <f>IF(D205&lt;=0,0,MIN(Calculator!$C$12,D205+G205-E205))</f>
        <v>200</v>
      </c>
      <c r="G205" s="10">
        <f>ROUND(D205*Calculator!$C$9/1200,2)</f>
        <v>862.45</v>
      </c>
      <c r="H205" s="10">
        <f>E205+F205-G205</f>
        <v>1486.5800000000002</v>
      </c>
      <c r="I205" s="10">
        <f>MAX(0,ROUND(D205-H205,2))</f>
        <v>157734.5</v>
      </c>
      <c r="J205" s="10">
        <f>J204+G205</f>
        <v>287540.5</v>
      </c>
      <c r="K205" s="13">
        <f>INT((B205-1)/12)+1</f>
        <v>17</v>
      </c>
      <c r="L205" s="10">
        <f>IF(L204&lt;=0,0,MAX(0,ROUND(L204-(IF(B205&gt;=Calculator!$C$15,L204+M205,MIN(Calculator!$C$16,L204+M205))-M205),2)))</f>
        <v>229582.6</v>
      </c>
      <c r="M205" s="10">
        <f>ROUND(L204*Calculator!$C$9/1200,2)</f>
        <v>1248.45</v>
      </c>
    </row>
    <row r="206" ht="17" customHeight="1" spans="2:13" x14ac:dyDescent="0.25">
      <c r="B206" s="15">
        <v>201</v>
      </c>
      <c r="C206" s="11">
        <f>DATE(YEAR(Calculator!$C$11),MONTH(Calculator!$C$11)+B206-1,DAY(Calculator!$C$11))</f>
        <v>52444</v>
      </c>
      <c r="D206" s="10">
        <f>I205</f>
        <v>157734.5</v>
      </c>
      <c r="E206" s="10">
        <f>IF(D206&lt;=0,0,IF(B206&gt;=Calculator!$C$15,D206+G206,MIN(Calculator!$C$16,D206+G206)))</f>
        <v>2149.03</v>
      </c>
      <c r="F206" s="10">
        <f>IF(D206&lt;=0,0,MIN(Calculator!$C$12,D206+G206-E206))</f>
        <v>200</v>
      </c>
      <c r="G206" s="10">
        <f>ROUND(D206*Calculator!$C$9/1200,2)</f>
        <v>854.4</v>
      </c>
      <c r="H206" s="10">
        <f>E206+F206-G206</f>
        <v>1494.63</v>
      </c>
      <c r="I206" s="10">
        <f>MAX(0,ROUND(D206-H206,2))</f>
        <v>156239.87</v>
      </c>
      <c r="J206" s="10">
        <f>J205+G206</f>
        <v>288394.9</v>
      </c>
      <c r="K206" s="13">
        <f>INT((B206-1)/12)+1</f>
        <v>17</v>
      </c>
      <c r="L206" s="10">
        <f>IF(L205&lt;=0,0,MAX(0,ROUND(L205-(IF(B206&gt;=Calculator!$C$15,L205+M206,MIN(Calculator!$C$16,L205+M206))-M206),2)))</f>
        <v>228677.14</v>
      </c>
      <c r="M206" s="10">
        <f>ROUND(L205*Calculator!$C$9/1200,2)</f>
        <v>1243.57</v>
      </c>
    </row>
    <row r="207" ht="17" customHeight="1" spans="2:13" x14ac:dyDescent="0.25">
      <c r="B207" s="15">
        <v>202</v>
      </c>
      <c r="C207" s="11">
        <f>DATE(YEAR(Calculator!$C$11),MONTH(Calculator!$C$11)+B207-1,DAY(Calculator!$C$11))</f>
        <v>52475</v>
      </c>
      <c r="D207" s="10">
        <f>I206</f>
        <v>156239.87</v>
      </c>
      <c r="E207" s="10">
        <f>IF(D207&lt;=0,0,IF(B207&gt;=Calculator!$C$15,D207+G207,MIN(Calculator!$C$16,D207+G207)))</f>
        <v>2149.03</v>
      </c>
      <c r="F207" s="10">
        <f>IF(D207&lt;=0,0,MIN(Calculator!$C$12,D207+G207-E207))</f>
        <v>200</v>
      </c>
      <c r="G207" s="10">
        <f>ROUND(D207*Calculator!$C$9/1200,2)</f>
        <v>846.3</v>
      </c>
      <c r="H207" s="10">
        <f>E207+F207-G207</f>
        <v>1502.7300000000002</v>
      </c>
      <c r="I207" s="10">
        <f>MAX(0,ROUND(D207-H207,2))</f>
        <v>154737.14</v>
      </c>
      <c r="J207" s="10">
        <f>J206+G207</f>
        <v>289241.2</v>
      </c>
      <c r="K207" s="13">
        <f>INT((B207-1)/12)+1</f>
        <v>17</v>
      </c>
      <c r="L207" s="10">
        <f>IF(L206&lt;=0,0,MAX(0,ROUND(L206-(IF(B207&gt;=Calculator!$C$15,L206+M207,MIN(Calculator!$C$16,L206+M207))-M207),2)))</f>
        <v>227766.78</v>
      </c>
      <c r="M207" s="10">
        <f>ROUND(L206*Calculator!$C$9/1200,2)</f>
        <v>1238.67</v>
      </c>
    </row>
    <row r="208" ht="17" customHeight="1" spans="2:13" x14ac:dyDescent="0.25">
      <c r="B208" s="15">
        <v>203</v>
      </c>
      <c r="C208" s="11">
        <f>DATE(YEAR(Calculator!$C$11),MONTH(Calculator!$C$11)+B208-1,DAY(Calculator!$C$11))</f>
        <v>52505</v>
      </c>
      <c r="D208" s="10">
        <f>I207</f>
        <v>154737.14</v>
      </c>
      <c r="E208" s="10">
        <f>IF(D208&lt;=0,0,IF(B208&gt;=Calculator!$C$15,D208+G208,MIN(Calculator!$C$16,D208+G208)))</f>
        <v>2149.03</v>
      </c>
      <c r="F208" s="10">
        <f>IF(D208&lt;=0,0,MIN(Calculator!$C$12,D208+G208-E208))</f>
        <v>200</v>
      </c>
      <c r="G208" s="10">
        <f>ROUND(D208*Calculator!$C$9/1200,2)</f>
        <v>838.16</v>
      </c>
      <c r="H208" s="10">
        <f>E208+F208-G208</f>
        <v>1510.8700000000003</v>
      </c>
      <c r="I208" s="10">
        <f>MAX(0,ROUND(D208-H208,2))</f>
        <v>153226.27</v>
      </c>
      <c r="J208" s="10">
        <f>J207+G208</f>
        <v>290079.36</v>
      </c>
      <c r="K208" s="13">
        <f>INT((B208-1)/12)+1</f>
        <v>17</v>
      </c>
      <c r="L208" s="10">
        <f>IF(L207&lt;=0,0,MAX(0,ROUND(L207-(IF(B208&gt;=Calculator!$C$15,L207+M208,MIN(Calculator!$C$16,L207+M208))-M208),2)))</f>
        <v>226851.49</v>
      </c>
      <c r="M208" s="10">
        <f>ROUND(L207*Calculator!$C$9/1200,2)</f>
        <v>1233.74</v>
      </c>
    </row>
    <row r="209" ht="17" customHeight="1" spans="2:13" x14ac:dyDescent="0.25">
      <c r="B209" s="15">
        <v>204</v>
      </c>
      <c r="C209" s="11">
        <f>DATE(YEAR(Calculator!$C$11),MONTH(Calculator!$C$11)+B209-1,DAY(Calculator!$C$11))</f>
        <v>52536</v>
      </c>
      <c r="D209" s="10">
        <f>I208</f>
        <v>153226.27</v>
      </c>
      <c r="E209" s="10">
        <f>IF(D209&lt;=0,0,IF(B209&gt;=Calculator!$C$15,D209+G209,MIN(Calculator!$C$16,D209+G209)))</f>
        <v>2149.03</v>
      </c>
      <c r="F209" s="10">
        <f>IF(D209&lt;=0,0,MIN(Calculator!$C$12,D209+G209-E209))</f>
        <v>200</v>
      </c>
      <c r="G209" s="10">
        <f>ROUND(D209*Calculator!$C$9/1200,2)</f>
        <v>829.98</v>
      </c>
      <c r="H209" s="10">
        <f>E209+F209-G209</f>
        <v>1519.0500000000002</v>
      </c>
      <c r="I209" s="10">
        <f>MAX(0,ROUND(D209-H209,2))</f>
        <v>151707.22</v>
      </c>
      <c r="J209" s="10">
        <f>J208+G209</f>
        <v>290909.33999999997</v>
      </c>
      <c r="K209" s="13">
        <f>INT((B209-1)/12)+1</f>
        <v>17</v>
      </c>
      <c r="L209" s="10">
        <f>IF(L208&lt;=0,0,MAX(0,ROUND(L208-(IF(B209&gt;=Calculator!$C$15,L208+M209,MIN(Calculator!$C$16,L208+M209))-M209),2)))</f>
        <v>225931.24</v>
      </c>
      <c r="M209" s="10">
        <f>ROUND(L208*Calculator!$C$9/1200,2)</f>
        <v>1228.78</v>
      </c>
    </row>
    <row r="210" ht="17" customHeight="1" spans="2:13" x14ac:dyDescent="0.25">
      <c r="B210" s="15">
        <v>205</v>
      </c>
      <c r="C210" s="11">
        <f>DATE(YEAR(Calculator!$C$11),MONTH(Calculator!$C$11)+B210-1,DAY(Calculator!$C$11))</f>
        <v>52566</v>
      </c>
      <c r="D210" s="10">
        <f>I209</f>
        <v>151707.22</v>
      </c>
      <c r="E210" s="10">
        <f>IF(D210&lt;=0,0,IF(B210&gt;=Calculator!$C$15,D210+G210,MIN(Calculator!$C$16,D210+G210)))</f>
        <v>2149.03</v>
      </c>
      <c r="F210" s="10">
        <f>IF(D210&lt;=0,0,MIN(Calculator!$C$12,D210+G210-E210))</f>
        <v>200</v>
      </c>
      <c r="G210" s="10">
        <f>ROUND(D210*Calculator!$C$9/1200,2)</f>
        <v>821.75</v>
      </c>
      <c r="H210" s="10">
        <f>E210+F210-G210</f>
        <v>1527.2800000000002</v>
      </c>
      <c r="I210" s="10">
        <f>MAX(0,ROUND(D210-H210,2))</f>
        <v>150179.94</v>
      </c>
      <c r="J210" s="10">
        <f>J209+G210</f>
        <v>291731.08999999997</v>
      </c>
      <c r="K210" s="13">
        <f>INT((B210-1)/12)+1</f>
        <v>18</v>
      </c>
      <c r="L210" s="10">
        <f>IF(L209&lt;=0,0,MAX(0,ROUND(L209-(IF(B210&gt;=Calculator!$C$15,L209+M210,MIN(Calculator!$C$16,L209+M210))-M210),2)))</f>
        <v>225006</v>
      </c>
      <c r="M210" s="10">
        <f>ROUND(L209*Calculator!$C$9/1200,2)</f>
        <v>1223.79</v>
      </c>
    </row>
    <row r="211" ht="17" customHeight="1" spans="2:13" x14ac:dyDescent="0.25">
      <c r="B211" s="15">
        <v>206</v>
      </c>
      <c r="C211" s="11">
        <f>DATE(YEAR(Calculator!$C$11),MONTH(Calculator!$C$11)+B211-1,DAY(Calculator!$C$11))</f>
        <v>52597</v>
      </c>
      <c r="D211" s="10">
        <f>I210</f>
        <v>150179.94</v>
      </c>
      <c r="E211" s="10">
        <f>IF(D211&lt;=0,0,IF(B211&gt;=Calculator!$C$15,D211+G211,MIN(Calculator!$C$16,D211+G211)))</f>
        <v>2149.03</v>
      </c>
      <c r="F211" s="10">
        <f>IF(D211&lt;=0,0,MIN(Calculator!$C$12,D211+G211-E211))</f>
        <v>200</v>
      </c>
      <c r="G211" s="10">
        <f>ROUND(D211*Calculator!$C$9/1200,2)</f>
        <v>813.47</v>
      </c>
      <c r="H211" s="10">
        <f>E211+F211-G211</f>
        <v>1535.5600000000002</v>
      </c>
      <c r="I211" s="10">
        <f>MAX(0,ROUND(D211-H211,2))</f>
        <v>148644.38</v>
      </c>
      <c r="J211" s="10">
        <f>J210+G211</f>
        <v>292544.55999999994</v>
      </c>
      <c r="K211" s="13">
        <f>INT((B211-1)/12)+1</f>
        <v>18</v>
      </c>
      <c r="L211" s="10">
        <f>IF(L210&lt;=0,0,MAX(0,ROUND(L210-(IF(B211&gt;=Calculator!$C$15,L210+M211,MIN(Calculator!$C$16,L210+M211))-M211),2)))</f>
        <v>224075.75</v>
      </c>
      <c r="M211" s="10">
        <f>ROUND(L210*Calculator!$C$9/1200,2)</f>
        <v>1218.78</v>
      </c>
    </row>
    <row r="212" ht="17" customHeight="1" spans="2:13" x14ac:dyDescent="0.25">
      <c r="B212" s="15">
        <v>207</v>
      </c>
      <c r="C212" s="11">
        <f>DATE(YEAR(Calculator!$C$11),MONTH(Calculator!$C$11)+B212-1,DAY(Calculator!$C$11))</f>
        <v>52628</v>
      </c>
      <c r="D212" s="10">
        <f>I211</f>
        <v>148644.38</v>
      </c>
      <c r="E212" s="10">
        <f>IF(D212&lt;=0,0,IF(B212&gt;=Calculator!$C$15,D212+G212,MIN(Calculator!$C$16,D212+G212)))</f>
        <v>2149.03</v>
      </c>
      <c r="F212" s="10">
        <f>IF(D212&lt;=0,0,MIN(Calculator!$C$12,D212+G212-E212))</f>
        <v>200</v>
      </c>
      <c r="G212" s="10">
        <f>ROUND(D212*Calculator!$C$9/1200,2)</f>
        <v>805.16</v>
      </c>
      <c r="H212" s="10">
        <f>E212+F212-G212</f>
        <v>1543.8700000000003</v>
      </c>
      <c r="I212" s="10">
        <f>MAX(0,ROUND(D212-H212,2))</f>
        <v>147100.51</v>
      </c>
      <c r="J212" s="10">
        <f>J211+G212</f>
        <v>293349.7199999999</v>
      </c>
      <c r="K212" s="13">
        <f>INT((B212-1)/12)+1</f>
        <v>18</v>
      </c>
      <c r="L212" s="10">
        <f>IF(L211&lt;=0,0,MAX(0,ROUND(L211-(IF(B212&gt;=Calculator!$C$15,L211+M212,MIN(Calculator!$C$16,L211+M212))-M212),2)))</f>
        <v>223140.46</v>
      </c>
      <c r="M212" s="10">
        <f>ROUND(L211*Calculator!$C$9/1200,2)</f>
        <v>1213.74</v>
      </c>
    </row>
    <row r="213" ht="17" customHeight="1" spans="2:13" x14ac:dyDescent="0.25">
      <c r="B213" s="15">
        <v>208</v>
      </c>
      <c r="C213" s="11">
        <f>DATE(YEAR(Calculator!$C$11),MONTH(Calculator!$C$11)+B213-1,DAY(Calculator!$C$11))</f>
        <v>52657</v>
      </c>
      <c r="D213" s="10">
        <f>I212</f>
        <v>147100.51</v>
      </c>
      <c r="E213" s="10">
        <f>IF(D213&lt;=0,0,IF(B213&gt;=Calculator!$C$15,D213+G213,MIN(Calculator!$C$16,D213+G213)))</f>
        <v>2149.03</v>
      </c>
      <c r="F213" s="10">
        <f>IF(D213&lt;=0,0,MIN(Calculator!$C$12,D213+G213-E213))</f>
        <v>200</v>
      </c>
      <c r="G213" s="10">
        <f>ROUND(D213*Calculator!$C$9/1200,2)</f>
        <v>796.79</v>
      </c>
      <c r="H213" s="10">
        <f>E213+F213-G213</f>
        <v>1552.2400000000002</v>
      </c>
      <c r="I213" s="10">
        <f>MAX(0,ROUND(D213-H213,2))</f>
        <v>145548.27</v>
      </c>
      <c r="J213" s="10">
        <f>J212+G213</f>
        <v>294146.5099999999</v>
      </c>
      <c r="K213" s="13">
        <f>INT((B213-1)/12)+1</f>
        <v>18</v>
      </c>
      <c r="L213" s="10">
        <f>IF(L212&lt;=0,0,MAX(0,ROUND(L212-(IF(B213&gt;=Calculator!$C$15,L212+M213,MIN(Calculator!$C$16,L212+M213))-M213),2)))</f>
        <v>222200.11</v>
      </c>
      <c r="M213" s="10">
        <f>ROUND(L212*Calculator!$C$9/1200,2)</f>
        <v>1208.68</v>
      </c>
    </row>
    <row r="214" ht="17" customHeight="1" spans="2:13" x14ac:dyDescent="0.25">
      <c r="B214" s="15">
        <v>209</v>
      </c>
      <c r="C214" s="11">
        <f>DATE(YEAR(Calculator!$C$11),MONTH(Calculator!$C$11)+B214-1,DAY(Calculator!$C$11))</f>
        <v>52688</v>
      </c>
      <c r="D214" s="10">
        <f>I213</f>
        <v>145548.27</v>
      </c>
      <c r="E214" s="10">
        <f>IF(D214&lt;=0,0,IF(B214&gt;=Calculator!$C$15,D214+G214,MIN(Calculator!$C$16,D214+G214)))</f>
        <v>2149.03</v>
      </c>
      <c r="F214" s="10">
        <f>IF(D214&lt;=0,0,MIN(Calculator!$C$12,D214+G214-E214))</f>
        <v>200</v>
      </c>
      <c r="G214" s="10">
        <f>ROUND(D214*Calculator!$C$9/1200,2)</f>
        <v>788.39</v>
      </c>
      <c r="H214" s="10">
        <f>E214+F214-G214</f>
        <v>1560.6400000000003</v>
      </c>
      <c r="I214" s="10">
        <f>MAX(0,ROUND(D214-H214,2))</f>
        <v>143987.63</v>
      </c>
      <c r="J214" s="10">
        <f>J213+G214</f>
        <v>294934.8999999999</v>
      </c>
      <c r="K214" s="13">
        <f>INT((B214-1)/12)+1</f>
        <v>18</v>
      </c>
      <c r="L214" s="10">
        <f>IF(L213&lt;=0,0,MAX(0,ROUND(L213-(IF(B214&gt;=Calculator!$C$15,L213+M214,MIN(Calculator!$C$16,L213+M214))-M214),2)))</f>
        <v>221254.66</v>
      </c>
      <c r="M214" s="10">
        <f>ROUND(L213*Calculator!$C$9/1200,2)</f>
        <v>1203.58</v>
      </c>
    </row>
    <row r="215" ht="17" customHeight="1" spans="2:13" x14ac:dyDescent="0.25">
      <c r="B215" s="15">
        <v>210</v>
      </c>
      <c r="C215" s="11">
        <f>DATE(YEAR(Calculator!$C$11),MONTH(Calculator!$C$11)+B215-1,DAY(Calculator!$C$11))</f>
        <v>52718</v>
      </c>
      <c r="D215" s="10">
        <f>I214</f>
        <v>143987.63</v>
      </c>
      <c r="E215" s="10">
        <f>IF(D215&lt;=0,0,IF(B215&gt;=Calculator!$C$15,D215+G215,MIN(Calculator!$C$16,D215+G215)))</f>
        <v>2149.03</v>
      </c>
      <c r="F215" s="10">
        <f>IF(D215&lt;=0,0,MIN(Calculator!$C$12,D215+G215-E215))</f>
        <v>200</v>
      </c>
      <c r="G215" s="10">
        <f>ROUND(D215*Calculator!$C$9/1200,2)</f>
        <v>779.93</v>
      </c>
      <c r="H215" s="10">
        <f>E215+F215-G215</f>
        <v>1569.1000000000004</v>
      </c>
      <c r="I215" s="10">
        <f>MAX(0,ROUND(D215-H215,2))</f>
        <v>142418.53</v>
      </c>
      <c r="J215" s="10">
        <f>J214+G215</f>
        <v>295714.8299999999</v>
      </c>
      <c r="K215" s="13">
        <f>INT((B215-1)/12)+1</f>
        <v>18</v>
      </c>
      <c r="L215" s="10">
        <f>IF(L214&lt;=0,0,MAX(0,ROUND(L214-(IF(B215&gt;=Calculator!$C$15,L214+M215,MIN(Calculator!$C$16,L214+M215))-M215),2)))</f>
        <v>220304.09</v>
      </c>
      <c r="M215" s="10">
        <f>ROUND(L214*Calculator!$C$9/1200,2)</f>
        <v>1198.46</v>
      </c>
    </row>
    <row r="216" ht="17" customHeight="1" spans="2:13" x14ac:dyDescent="0.25">
      <c r="B216" s="15">
        <v>211</v>
      </c>
      <c r="C216" s="11">
        <f>DATE(YEAR(Calculator!$C$11),MONTH(Calculator!$C$11)+B216-1,DAY(Calculator!$C$11))</f>
        <v>52749</v>
      </c>
      <c r="D216" s="10">
        <f>I215</f>
        <v>142418.53</v>
      </c>
      <c r="E216" s="10">
        <f>IF(D216&lt;=0,0,IF(B216&gt;=Calculator!$C$15,D216+G216,MIN(Calculator!$C$16,D216+G216)))</f>
        <v>2149.03</v>
      </c>
      <c r="F216" s="10">
        <f>IF(D216&lt;=0,0,MIN(Calculator!$C$12,D216+G216-E216))</f>
        <v>200</v>
      </c>
      <c r="G216" s="10">
        <f>ROUND(D216*Calculator!$C$9/1200,2)</f>
        <v>771.43</v>
      </c>
      <c r="H216" s="10">
        <f>E216+F216-G216</f>
        <v>1577.6000000000004</v>
      </c>
      <c r="I216" s="10">
        <f>MAX(0,ROUND(D216-H216,2))</f>
        <v>140840.93</v>
      </c>
      <c r="J216" s="10">
        <f>J215+G216</f>
        <v>296486.2599999999</v>
      </c>
      <c r="K216" s="13">
        <f>INT((B216-1)/12)+1</f>
        <v>18</v>
      </c>
      <c r="L216" s="10">
        <f>IF(L215&lt;=0,0,MAX(0,ROUND(L215-(IF(B216&gt;=Calculator!$C$15,L215+M216,MIN(Calculator!$C$16,L215+M216))-M216),2)))</f>
        <v>219348.37</v>
      </c>
      <c r="M216" s="10">
        <f>ROUND(L215*Calculator!$C$9/1200,2)</f>
        <v>1193.31</v>
      </c>
    </row>
    <row r="217" ht="17" customHeight="1" spans="2:13" x14ac:dyDescent="0.25">
      <c r="B217" s="15">
        <v>212</v>
      </c>
      <c r="C217" s="11">
        <f>DATE(YEAR(Calculator!$C$11),MONTH(Calculator!$C$11)+B217-1,DAY(Calculator!$C$11))</f>
        <v>52779</v>
      </c>
      <c r="D217" s="10">
        <f>I216</f>
        <v>140840.93</v>
      </c>
      <c r="E217" s="10">
        <f>IF(D217&lt;=0,0,IF(B217&gt;=Calculator!$C$15,D217+G217,MIN(Calculator!$C$16,D217+G217)))</f>
        <v>2149.03</v>
      </c>
      <c r="F217" s="10">
        <f>IF(D217&lt;=0,0,MIN(Calculator!$C$12,D217+G217-E217))</f>
        <v>200</v>
      </c>
      <c r="G217" s="10">
        <f>ROUND(D217*Calculator!$C$9/1200,2)</f>
        <v>762.89</v>
      </c>
      <c r="H217" s="10">
        <f>E217+F217-G217</f>
        <v>1586.1400000000003</v>
      </c>
      <c r="I217" s="10">
        <f>MAX(0,ROUND(D217-H217,2))</f>
        <v>139254.79</v>
      </c>
      <c r="J217" s="10">
        <f>J216+G217</f>
        <v>297249.1499999999</v>
      </c>
      <c r="K217" s="13">
        <f>INT((B217-1)/12)+1</f>
        <v>18</v>
      </c>
      <c r="L217" s="10">
        <f>IF(L216&lt;=0,0,MAX(0,ROUND(L216-(IF(B217&gt;=Calculator!$C$15,L216+M217,MIN(Calculator!$C$16,L216+M217))-M217),2)))</f>
        <v>218387.48</v>
      </c>
      <c r="M217" s="10">
        <f>ROUND(L216*Calculator!$C$9/1200,2)</f>
        <v>1188.14</v>
      </c>
    </row>
    <row r="218" ht="17" customHeight="1" spans="2:13" x14ac:dyDescent="0.25">
      <c r="B218" s="15">
        <v>213</v>
      </c>
      <c r="C218" s="11">
        <f>DATE(YEAR(Calculator!$C$11),MONTH(Calculator!$C$11)+B218-1,DAY(Calculator!$C$11))</f>
        <v>52810</v>
      </c>
      <c r="D218" s="10">
        <f>I217</f>
        <v>139254.79</v>
      </c>
      <c r="E218" s="10">
        <f>IF(D218&lt;=0,0,IF(B218&gt;=Calculator!$C$15,D218+G218,MIN(Calculator!$C$16,D218+G218)))</f>
        <v>2149.03</v>
      </c>
      <c r="F218" s="10">
        <f>IF(D218&lt;=0,0,MIN(Calculator!$C$12,D218+G218-E218))</f>
        <v>200</v>
      </c>
      <c r="G218" s="10">
        <f>ROUND(D218*Calculator!$C$9/1200,2)</f>
        <v>754.3</v>
      </c>
      <c r="H218" s="10">
        <f>E218+F218-G218</f>
        <v>1594.7300000000002</v>
      </c>
      <c r="I218" s="10">
        <f>MAX(0,ROUND(D218-H218,2))</f>
        <v>137660.06</v>
      </c>
      <c r="J218" s="10">
        <f>J217+G218</f>
        <v>298003.4499999999</v>
      </c>
      <c r="K218" s="13">
        <f>INT((B218-1)/12)+1</f>
        <v>18</v>
      </c>
      <c r="L218" s="10">
        <f>IF(L217&lt;=0,0,MAX(0,ROUND(L217-(IF(B218&gt;=Calculator!$C$15,L217+M218,MIN(Calculator!$C$16,L217+M218))-M218),2)))</f>
        <v>217421.38</v>
      </c>
      <c r="M218" s="10">
        <f>ROUND(L217*Calculator!$C$9/1200,2)</f>
        <v>1182.93</v>
      </c>
    </row>
    <row r="219" ht="17" customHeight="1" spans="2:13" x14ac:dyDescent="0.25">
      <c r="B219" s="15">
        <v>214</v>
      </c>
      <c r="C219" s="11">
        <f>DATE(YEAR(Calculator!$C$11),MONTH(Calculator!$C$11)+B219-1,DAY(Calculator!$C$11))</f>
        <v>52841</v>
      </c>
      <c r="D219" s="10">
        <f>I218</f>
        <v>137660.06</v>
      </c>
      <c r="E219" s="10">
        <f>IF(D219&lt;=0,0,IF(B219&gt;=Calculator!$C$15,D219+G219,MIN(Calculator!$C$16,D219+G219)))</f>
        <v>2149.03</v>
      </c>
      <c r="F219" s="10">
        <f>IF(D219&lt;=0,0,MIN(Calculator!$C$12,D219+G219-E219))</f>
        <v>200</v>
      </c>
      <c r="G219" s="10">
        <f>ROUND(D219*Calculator!$C$9/1200,2)</f>
        <v>745.66</v>
      </c>
      <c r="H219" s="10">
        <f>E219+F219-G219</f>
        <v>1603.3700000000003</v>
      </c>
      <c r="I219" s="10">
        <f>MAX(0,ROUND(D219-H219,2))</f>
        <v>136056.69</v>
      </c>
      <c r="J219" s="10">
        <f>J218+G219</f>
        <v>298749.10999999987</v>
      </c>
      <c r="K219" s="13">
        <f>INT((B219-1)/12)+1</f>
        <v>18</v>
      </c>
      <c r="L219" s="10">
        <f>IF(L218&lt;=0,0,MAX(0,ROUND(L218-(IF(B219&gt;=Calculator!$C$15,L218+M219,MIN(Calculator!$C$16,L218+M219))-M219),2)))</f>
        <v>216450.05</v>
      </c>
      <c r="M219" s="10">
        <f>ROUND(L218*Calculator!$C$9/1200,2)</f>
        <v>1177.7</v>
      </c>
    </row>
    <row r="220" ht="17" customHeight="1" spans="2:13" x14ac:dyDescent="0.25">
      <c r="B220" s="15">
        <v>215</v>
      </c>
      <c r="C220" s="11">
        <f>DATE(YEAR(Calculator!$C$11),MONTH(Calculator!$C$11)+B220-1,DAY(Calculator!$C$11))</f>
        <v>52871</v>
      </c>
      <c r="D220" s="10">
        <f>I219</f>
        <v>136056.69</v>
      </c>
      <c r="E220" s="10">
        <f>IF(D220&lt;=0,0,IF(B220&gt;=Calculator!$C$15,D220+G220,MIN(Calculator!$C$16,D220+G220)))</f>
        <v>2149.03</v>
      </c>
      <c r="F220" s="10">
        <f>IF(D220&lt;=0,0,MIN(Calculator!$C$12,D220+G220-E220))</f>
        <v>200</v>
      </c>
      <c r="G220" s="10">
        <f>ROUND(D220*Calculator!$C$9/1200,2)</f>
        <v>736.97</v>
      </c>
      <c r="H220" s="10">
        <f>E220+F220-G220</f>
        <v>1612.0600000000002</v>
      </c>
      <c r="I220" s="10">
        <f>MAX(0,ROUND(D220-H220,2))</f>
        <v>134444.63</v>
      </c>
      <c r="J220" s="10">
        <f>J219+G220</f>
        <v>299486.07999999984</v>
      </c>
      <c r="K220" s="13">
        <f>INT((B220-1)/12)+1</f>
        <v>18</v>
      </c>
      <c r="L220" s="10">
        <f>IF(L219&lt;=0,0,MAX(0,ROUND(L219-(IF(B220&gt;=Calculator!$C$15,L219+M220,MIN(Calculator!$C$16,L219+M220))-M220),2)))</f>
        <v>215473.46</v>
      </c>
      <c r="M220" s="10">
        <f>ROUND(L219*Calculator!$C$9/1200,2)</f>
        <v>1172.44</v>
      </c>
    </row>
    <row r="221" ht="17" customHeight="1" spans="2:13" x14ac:dyDescent="0.25">
      <c r="B221" s="15">
        <v>216</v>
      </c>
      <c r="C221" s="11">
        <f>DATE(YEAR(Calculator!$C$11),MONTH(Calculator!$C$11)+B221-1,DAY(Calculator!$C$11))</f>
        <v>52902</v>
      </c>
      <c r="D221" s="10">
        <f>I220</f>
        <v>134444.63</v>
      </c>
      <c r="E221" s="10">
        <f>IF(D221&lt;=0,0,IF(B221&gt;=Calculator!$C$15,D221+G221,MIN(Calculator!$C$16,D221+G221)))</f>
        <v>2149.03</v>
      </c>
      <c r="F221" s="10">
        <f>IF(D221&lt;=0,0,MIN(Calculator!$C$12,D221+G221-E221))</f>
        <v>200</v>
      </c>
      <c r="G221" s="10">
        <f>ROUND(D221*Calculator!$C$9/1200,2)</f>
        <v>728.24</v>
      </c>
      <c r="H221" s="10">
        <f>E221+F221-G221</f>
        <v>1620.7900000000002</v>
      </c>
      <c r="I221" s="10">
        <f>MAX(0,ROUND(D221-H221,2))</f>
        <v>132823.84</v>
      </c>
      <c r="J221" s="10">
        <f>J220+G221</f>
        <v>300214.31999999983</v>
      </c>
      <c r="K221" s="13">
        <f>INT((B221-1)/12)+1</f>
        <v>18</v>
      </c>
      <c r="L221" s="10">
        <f>IF(L220&lt;=0,0,MAX(0,ROUND(L220-(IF(B221&gt;=Calculator!$C$15,L220+M221,MIN(Calculator!$C$16,L220+M221))-M221),2)))</f>
        <v>214491.58</v>
      </c>
      <c r="M221" s="10">
        <f>ROUND(L220*Calculator!$C$9/1200,2)</f>
        <v>1167.15</v>
      </c>
    </row>
    <row r="222" ht="17" customHeight="1" spans="2:13" x14ac:dyDescent="0.25">
      <c r="B222" s="15">
        <v>217</v>
      </c>
      <c r="C222" s="11">
        <f>DATE(YEAR(Calculator!$C$11),MONTH(Calculator!$C$11)+B222-1,DAY(Calculator!$C$11))</f>
        <v>52932</v>
      </c>
      <c r="D222" s="10">
        <f>I221</f>
        <v>132823.84</v>
      </c>
      <c r="E222" s="10">
        <f>IF(D222&lt;=0,0,IF(B222&gt;=Calculator!$C$15,D222+G222,MIN(Calculator!$C$16,D222+G222)))</f>
        <v>2149.03</v>
      </c>
      <c r="F222" s="10">
        <f>IF(D222&lt;=0,0,MIN(Calculator!$C$12,D222+G222-E222))</f>
        <v>200</v>
      </c>
      <c r="G222" s="10">
        <f>ROUND(D222*Calculator!$C$9/1200,2)</f>
        <v>719.46</v>
      </c>
      <c r="H222" s="10">
        <f>E222+F222-G222</f>
        <v>1629.5700000000002</v>
      </c>
      <c r="I222" s="10">
        <f>MAX(0,ROUND(D222-H222,2))</f>
        <v>131194.27</v>
      </c>
      <c r="J222" s="10">
        <f>J221+G222</f>
        <v>300933.77999999985</v>
      </c>
      <c r="K222" s="13">
        <f>INT((B222-1)/12)+1</f>
        <v>19</v>
      </c>
      <c r="L222" s="10">
        <f>IF(L221&lt;=0,0,MAX(0,ROUND(L221-(IF(B222&gt;=Calculator!$C$15,L221+M222,MIN(Calculator!$C$16,L221+M222))-M222),2)))</f>
        <v>213504.38</v>
      </c>
      <c r="M222" s="10">
        <f>ROUND(L221*Calculator!$C$9/1200,2)</f>
        <v>1161.83</v>
      </c>
    </row>
    <row r="223" ht="17" customHeight="1" spans="2:13" x14ac:dyDescent="0.25">
      <c r="B223" s="15">
        <v>218</v>
      </c>
      <c r="C223" s="11">
        <f>DATE(YEAR(Calculator!$C$11),MONTH(Calculator!$C$11)+B223-1,DAY(Calculator!$C$11))</f>
        <v>52963</v>
      </c>
      <c r="D223" s="10">
        <f>I222</f>
        <v>131194.27</v>
      </c>
      <c r="E223" s="10">
        <f>IF(D223&lt;=0,0,IF(B223&gt;=Calculator!$C$15,D223+G223,MIN(Calculator!$C$16,D223+G223)))</f>
        <v>2149.03</v>
      </c>
      <c r="F223" s="10">
        <f>IF(D223&lt;=0,0,MIN(Calculator!$C$12,D223+G223-E223))</f>
        <v>200</v>
      </c>
      <c r="G223" s="10">
        <f>ROUND(D223*Calculator!$C$9/1200,2)</f>
        <v>710.64</v>
      </c>
      <c r="H223" s="10">
        <f>E223+F223-G223</f>
        <v>1638.3900000000003</v>
      </c>
      <c r="I223" s="10">
        <f>MAX(0,ROUND(D223-H223,2))</f>
        <v>129555.88</v>
      </c>
      <c r="J223" s="10">
        <f>J222+G223</f>
        <v>301644.41999999987</v>
      </c>
      <c r="K223" s="13">
        <f>INT((B223-1)/12)+1</f>
        <v>19</v>
      </c>
      <c r="L223" s="10">
        <f>IF(L222&lt;=0,0,MAX(0,ROUND(L222-(IF(B223&gt;=Calculator!$C$15,L222+M223,MIN(Calculator!$C$16,L222+M223))-M223),2)))</f>
        <v>212511.83</v>
      </c>
      <c r="M223" s="10">
        <f>ROUND(L222*Calculator!$C$9/1200,2)</f>
        <v>1156.48</v>
      </c>
    </row>
    <row r="224" ht="17" customHeight="1" spans="2:13" x14ac:dyDescent="0.25">
      <c r="B224" s="15">
        <v>219</v>
      </c>
      <c r="C224" s="11">
        <f>DATE(YEAR(Calculator!$C$11),MONTH(Calculator!$C$11)+B224-1,DAY(Calculator!$C$11))</f>
        <v>52994</v>
      </c>
      <c r="D224" s="10">
        <f>I223</f>
        <v>129555.88</v>
      </c>
      <c r="E224" s="10">
        <f>IF(D224&lt;=0,0,IF(B224&gt;=Calculator!$C$15,D224+G224,MIN(Calculator!$C$16,D224+G224)))</f>
        <v>2149.03</v>
      </c>
      <c r="F224" s="10">
        <f>IF(D224&lt;=0,0,MIN(Calculator!$C$12,D224+G224-E224))</f>
        <v>200</v>
      </c>
      <c r="G224" s="10">
        <f>ROUND(D224*Calculator!$C$9/1200,2)</f>
        <v>701.76</v>
      </c>
      <c r="H224" s="10">
        <f>E224+F224-G224</f>
        <v>1647.2700000000002</v>
      </c>
      <c r="I224" s="10">
        <f>MAX(0,ROUND(D224-H224,2))</f>
        <v>127908.61</v>
      </c>
      <c r="J224" s="10">
        <f>J223+G224</f>
        <v>302346.1799999999</v>
      </c>
      <c r="K224" s="13">
        <f>INT((B224-1)/12)+1</f>
        <v>19</v>
      </c>
      <c r="L224" s="10">
        <f>IF(L223&lt;=0,0,MAX(0,ROUND(L223-(IF(B224&gt;=Calculator!$C$15,L223+M224,MIN(Calculator!$C$16,L223+M224))-M224),2)))</f>
        <v>211513.91</v>
      </c>
      <c r="M224" s="10">
        <f>ROUND(L223*Calculator!$C$9/1200,2)</f>
        <v>1151.11</v>
      </c>
    </row>
    <row r="225" ht="17" customHeight="1" spans="2:13" x14ac:dyDescent="0.25">
      <c r="B225" s="15">
        <v>220</v>
      </c>
      <c r="C225" s="11">
        <f>DATE(YEAR(Calculator!$C$11),MONTH(Calculator!$C$11)+B225-1,DAY(Calculator!$C$11))</f>
        <v>53022</v>
      </c>
      <c r="D225" s="10">
        <f>I224</f>
        <v>127908.61</v>
      </c>
      <c r="E225" s="10">
        <f>IF(D225&lt;=0,0,IF(B225&gt;=Calculator!$C$15,D225+G225,MIN(Calculator!$C$16,D225+G225)))</f>
        <v>2149.03</v>
      </c>
      <c r="F225" s="10">
        <f>IF(D225&lt;=0,0,MIN(Calculator!$C$12,D225+G225-E225))</f>
        <v>200</v>
      </c>
      <c r="G225" s="10">
        <f>ROUND(D225*Calculator!$C$9/1200,2)</f>
        <v>692.84</v>
      </c>
      <c r="H225" s="10">
        <f>E225+F225-G225</f>
        <v>1656.19</v>
      </c>
      <c r="I225" s="10">
        <f>MAX(0,ROUND(D225-H225,2))</f>
        <v>126252.42</v>
      </c>
      <c r="J225" s="10">
        <f>J224+G225</f>
        <v>303039.0199999999</v>
      </c>
      <c r="K225" s="13">
        <f>INT((B225-1)/12)+1</f>
        <v>19</v>
      </c>
      <c r="L225" s="10">
        <f>IF(L224&lt;=0,0,MAX(0,ROUND(L224-(IF(B225&gt;=Calculator!$C$15,L224+M225,MIN(Calculator!$C$16,L224+M225))-M225),2)))</f>
        <v>210510.58</v>
      </c>
      <c r="M225" s="10">
        <f>ROUND(L224*Calculator!$C$9/1200,2)</f>
        <v>1145.7</v>
      </c>
    </row>
    <row r="226" ht="17" customHeight="1" spans="2:13" x14ac:dyDescent="0.25">
      <c r="B226" s="15">
        <v>221</v>
      </c>
      <c r="C226" s="11">
        <f>DATE(YEAR(Calculator!$C$11),MONTH(Calculator!$C$11)+B226-1,DAY(Calculator!$C$11))</f>
        <v>53053</v>
      </c>
      <c r="D226" s="10">
        <f>I225</f>
        <v>126252.42</v>
      </c>
      <c r="E226" s="10">
        <f>IF(D226&lt;=0,0,IF(B226&gt;=Calculator!$C$15,D226+G226,MIN(Calculator!$C$16,D226+G226)))</f>
        <v>2149.03</v>
      </c>
      <c r="F226" s="10">
        <f>IF(D226&lt;=0,0,MIN(Calculator!$C$12,D226+G226-E226))</f>
        <v>200</v>
      </c>
      <c r="G226" s="10">
        <f>ROUND(D226*Calculator!$C$9/1200,2)</f>
        <v>683.87</v>
      </c>
      <c r="H226" s="10">
        <f>E226+F226-G226</f>
        <v>1665.1600000000003</v>
      </c>
      <c r="I226" s="10">
        <f>MAX(0,ROUND(D226-H226,2))</f>
        <v>124587.26</v>
      </c>
      <c r="J226" s="10">
        <f>J225+G226</f>
        <v>303722.8899999999</v>
      </c>
      <c r="K226" s="13">
        <f>INT((B226-1)/12)+1</f>
        <v>19</v>
      </c>
      <c r="L226" s="10">
        <f>IF(L225&lt;=0,0,MAX(0,ROUND(L225-(IF(B226&gt;=Calculator!$C$15,L225+M226,MIN(Calculator!$C$16,L225+M226))-M226),2)))</f>
        <v>209501.82</v>
      </c>
      <c r="M226" s="10">
        <f>ROUND(L225*Calculator!$C$9/1200,2)</f>
        <v>1140.27</v>
      </c>
    </row>
    <row r="227" ht="17" customHeight="1" spans="2:13" x14ac:dyDescent="0.25">
      <c r="B227" s="15">
        <v>222</v>
      </c>
      <c r="C227" s="11">
        <f>DATE(YEAR(Calculator!$C$11),MONTH(Calculator!$C$11)+B227-1,DAY(Calculator!$C$11))</f>
        <v>53083</v>
      </c>
      <c r="D227" s="10">
        <f>I226</f>
        <v>124587.26</v>
      </c>
      <c r="E227" s="10">
        <f>IF(D227&lt;=0,0,IF(B227&gt;=Calculator!$C$15,D227+G227,MIN(Calculator!$C$16,D227+G227)))</f>
        <v>2149.03</v>
      </c>
      <c r="F227" s="10">
        <f>IF(D227&lt;=0,0,MIN(Calculator!$C$12,D227+G227-E227))</f>
        <v>200</v>
      </c>
      <c r="G227" s="10">
        <f>ROUND(D227*Calculator!$C$9/1200,2)</f>
        <v>674.85</v>
      </c>
      <c r="H227" s="10">
        <f>E227+F227-G227</f>
        <v>1674.1800000000003</v>
      </c>
      <c r="I227" s="10">
        <f>MAX(0,ROUND(D227-H227,2))</f>
        <v>122913.08</v>
      </c>
      <c r="J227" s="10">
        <f>J226+G227</f>
        <v>304397.7399999999</v>
      </c>
      <c r="K227" s="13">
        <f>INT((B227-1)/12)+1</f>
        <v>19</v>
      </c>
      <c r="L227" s="10">
        <f>IF(L226&lt;=0,0,MAX(0,ROUND(L226-(IF(B227&gt;=Calculator!$C$15,L226+M227,MIN(Calculator!$C$16,L226+M227))-M227),2)))</f>
        <v>208487.59</v>
      </c>
      <c r="M227" s="10">
        <f>ROUND(L226*Calculator!$C$9/1200,2)</f>
        <v>1134.8</v>
      </c>
    </row>
    <row r="228" ht="17" customHeight="1" spans="2:13" x14ac:dyDescent="0.25">
      <c r="B228" s="15">
        <v>223</v>
      </c>
      <c r="C228" s="11">
        <f>DATE(YEAR(Calculator!$C$11),MONTH(Calculator!$C$11)+B228-1,DAY(Calculator!$C$11))</f>
        <v>53114</v>
      </c>
      <c r="D228" s="10">
        <f>I227</f>
        <v>122913.08</v>
      </c>
      <c r="E228" s="10">
        <f>IF(D228&lt;=0,0,IF(B228&gt;=Calculator!$C$15,D228+G228,MIN(Calculator!$C$16,D228+G228)))</f>
        <v>2149.03</v>
      </c>
      <c r="F228" s="10">
        <f>IF(D228&lt;=0,0,MIN(Calculator!$C$12,D228+G228-E228))</f>
        <v>200</v>
      </c>
      <c r="G228" s="10">
        <f>ROUND(D228*Calculator!$C$9/1200,2)</f>
        <v>665.78</v>
      </c>
      <c r="H228" s="10">
        <f>E228+F228-G228</f>
        <v>1683.2500000000002</v>
      </c>
      <c r="I228" s="10">
        <f>MAX(0,ROUND(D228-H228,2))</f>
        <v>121229.83</v>
      </c>
      <c r="J228" s="10">
        <f>J227+G228</f>
        <v>305063.5199999999</v>
      </c>
      <c r="K228" s="13">
        <f>INT((B228-1)/12)+1</f>
        <v>19</v>
      </c>
      <c r="L228" s="10">
        <f>IF(L227&lt;=0,0,MAX(0,ROUND(L227-(IF(B228&gt;=Calculator!$C$15,L227+M228,MIN(Calculator!$C$16,L227+M228))-M228),2)))</f>
        <v>207467.87</v>
      </c>
      <c r="M228" s="10">
        <f>ROUND(L227*Calculator!$C$9/1200,2)</f>
        <v>1129.31</v>
      </c>
    </row>
    <row r="229" ht="17" customHeight="1" spans="2:13" x14ac:dyDescent="0.25">
      <c r="B229" s="15">
        <v>224</v>
      </c>
      <c r="C229" s="11">
        <f>DATE(YEAR(Calculator!$C$11),MONTH(Calculator!$C$11)+B229-1,DAY(Calculator!$C$11))</f>
        <v>53144</v>
      </c>
      <c r="D229" s="10">
        <f>I228</f>
        <v>121229.83</v>
      </c>
      <c r="E229" s="10">
        <f>IF(D229&lt;=0,0,IF(B229&gt;=Calculator!$C$15,D229+G229,MIN(Calculator!$C$16,D229+G229)))</f>
        <v>2149.03</v>
      </c>
      <c r="F229" s="10">
        <f>IF(D229&lt;=0,0,MIN(Calculator!$C$12,D229+G229-E229))</f>
        <v>200</v>
      </c>
      <c r="G229" s="10">
        <f>ROUND(D229*Calculator!$C$9/1200,2)</f>
        <v>656.66</v>
      </c>
      <c r="H229" s="10">
        <f>E229+F229-G229</f>
        <v>1692.3700000000003</v>
      </c>
      <c r="I229" s="10">
        <f>MAX(0,ROUND(D229-H229,2))</f>
        <v>119537.46</v>
      </c>
      <c r="J229" s="10">
        <f>J228+G229</f>
        <v>305720.1799999999</v>
      </c>
      <c r="K229" s="13">
        <f>INT((B229-1)/12)+1</f>
        <v>19</v>
      </c>
      <c r="L229" s="10">
        <f>IF(L228&lt;=0,0,MAX(0,ROUND(L228-(IF(B229&gt;=Calculator!$C$15,L228+M229,MIN(Calculator!$C$16,L228+M229))-M229),2)))</f>
        <v>206442.62</v>
      </c>
      <c r="M229" s="10">
        <f>ROUND(L228*Calculator!$C$9/1200,2)</f>
        <v>1123.78</v>
      </c>
    </row>
    <row r="230" ht="17" customHeight="1" spans="2:13" x14ac:dyDescent="0.25">
      <c r="B230" s="15">
        <v>225</v>
      </c>
      <c r="C230" s="11">
        <f>DATE(YEAR(Calculator!$C$11),MONTH(Calculator!$C$11)+B230-1,DAY(Calculator!$C$11))</f>
        <v>53175</v>
      </c>
      <c r="D230" s="10">
        <f>I229</f>
        <v>119537.46</v>
      </c>
      <c r="E230" s="10">
        <f>IF(D230&lt;=0,0,IF(B230&gt;=Calculator!$C$15,D230+G230,MIN(Calculator!$C$16,D230+G230)))</f>
        <v>2149.03</v>
      </c>
      <c r="F230" s="10">
        <f>IF(D230&lt;=0,0,MIN(Calculator!$C$12,D230+G230-E230))</f>
        <v>200</v>
      </c>
      <c r="G230" s="10">
        <f>ROUND(D230*Calculator!$C$9/1200,2)</f>
        <v>647.49</v>
      </c>
      <c r="H230" s="10">
        <f>E230+F230-G230</f>
        <v>1701.5400000000002</v>
      </c>
      <c r="I230" s="10">
        <f>MAX(0,ROUND(D230-H230,2))</f>
        <v>117835.92</v>
      </c>
      <c r="J230" s="10">
        <f>J229+G230</f>
        <v>306367.66999999987</v>
      </c>
      <c r="K230" s="13">
        <f>INT((B230-1)/12)+1</f>
        <v>19</v>
      </c>
      <c r="L230" s="10">
        <f>IF(L229&lt;=0,0,MAX(0,ROUND(L229-(IF(B230&gt;=Calculator!$C$15,L229+M230,MIN(Calculator!$C$16,L229+M230))-M230),2)))</f>
        <v>205411.82</v>
      </c>
      <c r="M230" s="10">
        <f>ROUND(L229*Calculator!$C$9/1200,2)</f>
        <v>1118.23</v>
      </c>
    </row>
    <row r="231" ht="17" customHeight="1" spans="2:13" x14ac:dyDescent="0.25">
      <c r="B231" s="15">
        <v>226</v>
      </c>
      <c r="C231" s="11">
        <f>DATE(YEAR(Calculator!$C$11),MONTH(Calculator!$C$11)+B231-1,DAY(Calculator!$C$11))</f>
        <v>53206</v>
      </c>
      <c r="D231" s="10">
        <f>I230</f>
        <v>117835.92</v>
      </c>
      <c r="E231" s="10">
        <f>IF(D231&lt;=0,0,IF(B231&gt;=Calculator!$C$15,D231+G231,MIN(Calculator!$C$16,D231+G231)))</f>
        <v>2149.03</v>
      </c>
      <c r="F231" s="10">
        <f>IF(D231&lt;=0,0,MIN(Calculator!$C$12,D231+G231-E231))</f>
        <v>200</v>
      </c>
      <c r="G231" s="10">
        <f>ROUND(D231*Calculator!$C$9/1200,2)</f>
        <v>638.28</v>
      </c>
      <c r="H231" s="10">
        <f>E231+F231-G231</f>
        <v>1710.7500000000002</v>
      </c>
      <c r="I231" s="10">
        <f>MAX(0,ROUND(D231-H231,2))</f>
        <v>116125.17</v>
      </c>
      <c r="J231" s="10">
        <f>J230+G231</f>
        <v>307005.9499999999</v>
      </c>
      <c r="K231" s="13">
        <f>INT((B231-1)/12)+1</f>
        <v>19</v>
      </c>
      <c r="L231" s="10">
        <f>IF(L230&lt;=0,0,MAX(0,ROUND(L230-(IF(B231&gt;=Calculator!$C$15,L230+M231,MIN(Calculator!$C$16,L230+M231))-M231),2)))</f>
        <v>204375.44</v>
      </c>
      <c r="M231" s="10">
        <f>ROUND(L230*Calculator!$C$9/1200,2)</f>
        <v>1112.65</v>
      </c>
    </row>
    <row r="232" ht="17" customHeight="1" spans="2:13" x14ac:dyDescent="0.25">
      <c r="B232" s="15">
        <v>227</v>
      </c>
      <c r="C232" s="11">
        <f>DATE(YEAR(Calculator!$C$11),MONTH(Calculator!$C$11)+B232-1,DAY(Calculator!$C$11))</f>
        <v>53236</v>
      </c>
      <c r="D232" s="10">
        <f>I231</f>
        <v>116125.17</v>
      </c>
      <c r="E232" s="10">
        <f>IF(D232&lt;=0,0,IF(B232&gt;=Calculator!$C$15,D232+G232,MIN(Calculator!$C$16,D232+G232)))</f>
        <v>2149.03</v>
      </c>
      <c r="F232" s="10">
        <f>IF(D232&lt;=0,0,MIN(Calculator!$C$12,D232+G232-E232))</f>
        <v>200</v>
      </c>
      <c r="G232" s="10">
        <f>ROUND(D232*Calculator!$C$9/1200,2)</f>
        <v>629.01</v>
      </c>
      <c r="H232" s="10">
        <f>E232+F232-G232</f>
        <v>1720.0200000000002</v>
      </c>
      <c r="I232" s="10">
        <f>MAX(0,ROUND(D232-H232,2))</f>
        <v>114405.15</v>
      </c>
      <c r="J232" s="10">
        <f>J231+G232</f>
        <v>307634.9599999999</v>
      </c>
      <c r="K232" s="13">
        <f>INT((B232-1)/12)+1</f>
        <v>19</v>
      </c>
      <c r="L232" s="10">
        <f>IF(L231&lt;=0,0,MAX(0,ROUND(L231-(IF(B232&gt;=Calculator!$C$15,L231+M232,MIN(Calculator!$C$16,L231+M232))-M232),2)))</f>
        <v>203333.44</v>
      </c>
      <c r="M232" s="10">
        <f>ROUND(L231*Calculator!$C$9/1200,2)</f>
        <v>1107.03</v>
      </c>
    </row>
    <row r="233" ht="17" customHeight="1" spans="2:13" x14ac:dyDescent="0.25">
      <c r="B233" s="15">
        <v>228</v>
      </c>
      <c r="C233" s="11">
        <f>DATE(YEAR(Calculator!$C$11),MONTH(Calculator!$C$11)+B233-1,DAY(Calculator!$C$11))</f>
        <v>53267</v>
      </c>
      <c r="D233" s="10">
        <f>I232</f>
        <v>114405.15</v>
      </c>
      <c r="E233" s="10">
        <f>IF(D233&lt;=0,0,IF(B233&gt;=Calculator!$C$15,D233+G233,MIN(Calculator!$C$16,D233+G233)))</f>
        <v>2149.03</v>
      </c>
      <c r="F233" s="10">
        <f>IF(D233&lt;=0,0,MIN(Calculator!$C$12,D233+G233-E233))</f>
        <v>200</v>
      </c>
      <c r="G233" s="10">
        <f>ROUND(D233*Calculator!$C$9/1200,2)</f>
        <v>619.69</v>
      </c>
      <c r="H233" s="10">
        <f>E233+F233-G233</f>
        <v>1729.3400000000001</v>
      </c>
      <c r="I233" s="10">
        <f>MAX(0,ROUND(D233-H233,2))</f>
        <v>112675.81</v>
      </c>
      <c r="J233" s="10">
        <f>J232+G233</f>
        <v>308254.6499999999</v>
      </c>
      <c r="K233" s="13">
        <f>INT((B233-1)/12)+1</f>
        <v>19</v>
      </c>
      <c r="L233" s="10">
        <f>IF(L232&lt;=0,0,MAX(0,ROUND(L232-(IF(B233&gt;=Calculator!$C$15,L232+M233,MIN(Calculator!$C$16,L232+M233))-M233),2)))</f>
        <v>202285.8</v>
      </c>
      <c r="M233" s="10">
        <f>ROUND(L232*Calculator!$C$9/1200,2)</f>
        <v>1101.39</v>
      </c>
    </row>
    <row r="234" ht="17" customHeight="1" spans="2:13" x14ac:dyDescent="0.25">
      <c r="B234" s="15">
        <v>229</v>
      </c>
      <c r="C234" s="11">
        <f>DATE(YEAR(Calculator!$C$11),MONTH(Calculator!$C$11)+B234-1,DAY(Calculator!$C$11))</f>
        <v>53297</v>
      </c>
      <c r="D234" s="10">
        <f>I233</f>
        <v>112675.81</v>
      </c>
      <c r="E234" s="10">
        <f>IF(D234&lt;=0,0,IF(B234&gt;=Calculator!$C$15,D234+G234,MIN(Calculator!$C$16,D234+G234)))</f>
        <v>2149.03</v>
      </c>
      <c r="F234" s="10">
        <f>IF(D234&lt;=0,0,MIN(Calculator!$C$12,D234+G234-E234))</f>
        <v>200</v>
      </c>
      <c r="G234" s="10">
        <f>ROUND(D234*Calculator!$C$9/1200,2)</f>
        <v>610.33</v>
      </c>
      <c r="H234" s="10">
        <f>E234+F234-G234</f>
        <v>1738.7000000000003</v>
      </c>
      <c r="I234" s="10">
        <f>MAX(0,ROUND(D234-H234,2))</f>
        <v>110937.11</v>
      </c>
      <c r="J234" s="10">
        <f>J233+G234</f>
        <v>308864.9799999999</v>
      </c>
      <c r="K234" s="13">
        <f>INT((B234-1)/12)+1</f>
        <v>20</v>
      </c>
      <c r="L234" s="10">
        <f>IF(L233&lt;=0,0,MAX(0,ROUND(L233-(IF(B234&gt;=Calculator!$C$15,L233+M234,MIN(Calculator!$C$16,L233+M234))-M234),2)))</f>
        <v>201232.48</v>
      </c>
      <c r="M234" s="10">
        <f>ROUND(L233*Calculator!$C$9/1200,2)</f>
        <v>1095.71</v>
      </c>
    </row>
    <row r="235" ht="17" customHeight="1" spans="2:13" x14ac:dyDescent="0.25">
      <c r="B235" s="15">
        <v>230</v>
      </c>
      <c r="C235" s="11">
        <f>DATE(YEAR(Calculator!$C$11),MONTH(Calculator!$C$11)+B235-1,DAY(Calculator!$C$11))</f>
        <v>53328</v>
      </c>
      <c r="D235" s="10">
        <f>I234</f>
        <v>110937.11</v>
      </c>
      <c r="E235" s="10">
        <f>IF(D235&lt;=0,0,IF(B235&gt;=Calculator!$C$15,D235+G235,MIN(Calculator!$C$16,D235+G235)))</f>
        <v>2149.03</v>
      </c>
      <c r="F235" s="10">
        <f>IF(D235&lt;=0,0,MIN(Calculator!$C$12,D235+G235-E235))</f>
        <v>200</v>
      </c>
      <c r="G235" s="10">
        <f>ROUND(D235*Calculator!$C$9/1200,2)</f>
        <v>600.91</v>
      </c>
      <c r="H235" s="10">
        <f>E235+F235-G235</f>
        <v>1748.1200000000003</v>
      </c>
      <c r="I235" s="10">
        <f>MAX(0,ROUND(D235-H235,2))</f>
        <v>109188.99</v>
      </c>
      <c r="J235" s="10">
        <f>J234+G235</f>
        <v>309465.8899999999</v>
      </c>
      <c r="K235" s="13">
        <f>INT((B235-1)/12)+1</f>
        <v>20</v>
      </c>
      <c r="L235" s="10">
        <f>IF(L234&lt;=0,0,MAX(0,ROUND(L234-(IF(B235&gt;=Calculator!$C$15,L234+M235,MIN(Calculator!$C$16,L234+M235))-M235),2)))</f>
        <v>200173.46</v>
      </c>
      <c r="M235" s="10">
        <f>ROUND(L234*Calculator!$C$9/1200,2)</f>
        <v>1090.01</v>
      </c>
    </row>
    <row r="236" ht="17" customHeight="1" spans="2:13" x14ac:dyDescent="0.25">
      <c r="B236" s="15">
        <v>231</v>
      </c>
      <c r="C236" s="11">
        <f>DATE(YEAR(Calculator!$C$11),MONTH(Calculator!$C$11)+B236-1,DAY(Calculator!$C$11))</f>
        <v>53359</v>
      </c>
      <c r="D236" s="10">
        <f>I235</f>
        <v>109188.99</v>
      </c>
      <c r="E236" s="10">
        <f>IF(D236&lt;=0,0,IF(B236&gt;=Calculator!$C$15,D236+G236,MIN(Calculator!$C$16,D236+G236)))</f>
        <v>2149.03</v>
      </c>
      <c r="F236" s="10">
        <f>IF(D236&lt;=0,0,MIN(Calculator!$C$12,D236+G236-E236))</f>
        <v>200</v>
      </c>
      <c r="G236" s="10">
        <f>ROUND(D236*Calculator!$C$9/1200,2)</f>
        <v>591.44</v>
      </c>
      <c r="H236" s="10">
        <f>E236+F236-G236</f>
        <v>1757.5900000000001</v>
      </c>
      <c r="I236" s="10">
        <f>MAX(0,ROUND(D236-H236,2))</f>
        <v>107431.4</v>
      </c>
      <c r="J236" s="10">
        <f>J235+G236</f>
        <v>310057.3299999999</v>
      </c>
      <c r="K236" s="13">
        <f>INT((B236-1)/12)+1</f>
        <v>20</v>
      </c>
      <c r="L236" s="10">
        <f>IF(L235&lt;=0,0,MAX(0,ROUND(L235-(IF(B236&gt;=Calculator!$C$15,L235+M236,MIN(Calculator!$C$16,L235+M236))-M236),2)))</f>
        <v>199108.7</v>
      </c>
      <c r="M236" s="10">
        <f>ROUND(L235*Calculator!$C$9/1200,2)</f>
        <v>1084.27</v>
      </c>
    </row>
    <row r="237" ht="17" customHeight="1" spans="2:13" x14ac:dyDescent="0.25">
      <c r="B237" s="15">
        <v>232</v>
      </c>
      <c r="C237" s="11">
        <f>DATE(YEAR(Calculator!$C$11),MONTH(Calculator!$C$11)+B237-1,DAY(Calculator!$C$11))</f>
        <v>53387</v>
      </c>
      <c r="D237" s="10">
        <f>I236</f>
        <v>107431.4</v>
      </c>
      <c r="E237" s="10">
        <f>IF(D237&lt;=0,0,IF(B237&gt;=Calculator!$C$15,D237+G237,MIN(Calculator!$C$16,D237+G237)))</f>
        <v>2149.03</v>
      </c>
      <c r="F237" s="10">
        <f>IF(D237&lt;=0,0,MIN(Calculator!$C$12,D237+G237-E237))</f>
        <v>200</v>
      </c>
      <c r="G237" s="10">
        <f>ROUND(D237*Calculator!$C$9/1200,2)</f>
        <v>581.92</v>
      </c>
      <c r="H237" s="10">
        <f>E237+F237-G237</f>
        <v>1767.1100000000001</v>
      </c>
      <c r="I237" s="10">
        <f>MAX(0,ROUND(D237-H237,2))</f>
        <v>105664.29</v>
      </c>
      <c r="J237" s="10">
        <f>J236+G237</f>
        <v>310639.2499999999</v>
      </c>
      <c r="K237" s="13">
        <f>INT((B237-1)/12)+1</f>
        <v>20</v>
      </c>
      <c r="L237" s="10">
        <f>IF(L236&lt;=0,0,MAX(0,ROUND(L236-(IF(B237&gt;=Calculator!$C$15,L236+M237,MIN(Calculator!$C$16,L236+M237))-M237),2)))</f>
        <v>198038.18</v>
      </c>
      <c r="M237" s="10">
        <f>ROUND(L236*Calculator!$C$9/1200,2)</f>
        <v>1078.51</v>
      </c>
    </row>
    <row r="238" ht="17" customHeight="1" spans="2:13" x14ac:dyDescent="0.25">
      <c r="B238" s="15">
        <v>233</v>
      </c>
      <c r="C238" s="11">
        <f>DATE(YEAR(Calculator!$C$11),MONTH(Calculator!$C$11)+B238-1,DAY(Calculator!$C$11))</f>
        <v>53418</v>
      </c>
      <c r="D238" s="10">
        <f>I237</f>
        <v>105664.29</v>
      </c>
      <c r="E238" s="10">
        <f>IF(D238&lt;=0,0,IF(B238&gt;=Calculator!$C$15,D238+G238,MIN(Calculator!$C$16,D238+G238)))</f>
        <v>2149.03</v>
      </c>
      <c r="F238" s="10">
        <f>IF(D238&lt;=0,0,MIN(Calculator!$C$12,D238+G238-E238))</f>
        <v>200</v>
      </c>
      <c r="G238" s="10">
        <f>ROUND(D238*Calculator!$C$9/1200,2)</f>
        <v>572.35</v>
      </c>
      <c r="H238" s="10">
        <f>E238+F238-G238</f>
        <v>1776.6800000000003</v>
      </c>
      <c r="I238" s="10">
        <f>MAX(0,ROUND(D238-H238,2))</f>
        <v>103887.61</v>
      </c>
      <c r="J238" s="10">
        <f>J237+G238</f>
        <v>311211.59999999986</v>
      </c>
      <c r="K238" s="13">
        <f>INT((B238-1)/12)+1</f>
        <v>20</v>
      </c>
      <c r="L238" s="10">
        <f>IF(L237&lt;=0,0,MAX(0,ROUND(L237-(IF(B238&gt;=Calculator!$C$15,L237+M238,MIN(Calculator!$C$16,L237+M238))-M238),2)))</f>
        <v>196961.86</v>
      </c>
      <c r="M238" s="10">
        <f>ROUND(L237*Calculator!$C$9/1200,2)</f>
        <v>1072.71</v>
      </c>
    </row>
    <row r="239" ht="17" customHeight="1" spans="2:13" x14ac:dyDescent="0.25">
      <c r="B239" s="15">
        <v>234</v>
      </c>
      <c r="C239" s="11">
        <f>DATE(YEAR(Calculator!$C$11),MONTH(Calculator!$C$11)+B239-1,DAY(Calculator!$C$11))</f>
        <v>53448</v>
      </c>
      <c r="D239" s="10">
        <f>I238</f>
        <v>103887.61</v>
      </c>
      <c r="E239" s="10">
        <f>IF(D239&lt;=0,0,IF(B239&gt;=Calculator!$C$15,D239+G239,MIN(Calculator!$C$16,D239+G239)))</f>
        <v>2149.03</v>
      </c>
      <c r="F239" s="10">
        <f>IF(D239&lt;=0,0,MIN(Calculator!$C$12,D239+G239-E239))</f>
        <v>200</v>
      </c>
      <c r="G239" s="10">
        <f>ROUND(D239*Calculator!$C$9/1200,2)</f>
        <v>562.72</v>
      </c>
      <c r="H239" s="10">
        <f>E239+F239-G239</f>
        <v>1786.3100000000002</v>
      </c>
      <c r="I239" s="10">
        <f>MAX(0,ROUND(D239-H239,2))</f>
        <v>102101.3</v>
      </c>
      <c r="J239" s="10">
        <f>J238+G239</f>
        <v>311774.31999999983</v>
      </c>
      <c r="K239" s="13">
        <f>INT((B239-1)/12)+1</f>
        <v>20</v>
      </c>
      <c r="L239" s="10">
        <f>IF(L238&lt;=0,0,MAX(0,ROUND(L238-(IF(B239&gt;=Calculator!$C$15,L238+M239,MIN(Calculator!$C$16,L238+M239))-M239),2)))</f>
        <v>195879.71</v>
      </c>
      <c r="M239" s="10">
        <f>ROUND(L238*Calculator!$C$9/1200,2)</f>
        <v>1066.88</v>
      </c>
    </row>
    <row r="240" ht="17" customHeight="1" spans="2:13" x14ac:dyDescent="0.25">
      <c r="B240" s="15">
        <v>235</v>
      </c>
      <c r="C240" s="11">
        <f>DATE(YEAR(Calculator!$C$11),MONTH(Calculator!$C$11)+B240-1,DAY(Calculator!$C$11))</f>
        <v>53479</v>
      </c>
      <c r="D240" s="10">
        <f>I239</f>
        <v>102101.3</v>
      </c>
      <c r="E240" s="10">
        <f>IF(D240&lt;=0,0,IF(B240&gt;=Calculator!$C$15,D240+G240,MIN(Calculator!$C$16,D240+G240)))</f>
        <v>2149.03</v>
      </c>
      <c r="F240" s="10">
        <f>IF(D240&lt;=0,0,MIN(Calculator!$C$12,D240+G240-E240))</f>
        <v>200</v>
      </c>
      <c r="G240" s="10">
        <f>ROUND(D240*Calculator!$C$9/1200,2)</f>
        <v>553.05</v>
      </c>
      <c r="H240" s="10">
        <f>E240+F240-G240</f>
        <v>1795.9800000000002</v>
      </c>
      <c r="I240" s="10">
        <f>MAX(0,ROUND(D240-H240,2))</f>
        <v>100305.32</v>
      </c>
      <c r="J240" s="10">
        <f>J239+G240</f>
        <v>312327.3699999998</v>
      </c>
      <c r="K240" s="13">
        <f>INT((B240-1)/12)+1</f>
        <v>20</v>
      </c>
      <c r="L240" s="10">
        <f>IF(L239&lt;=0,0,MAX(0,ROUND(L239-(IF(B240&gt;=Calculator!$C$15,L239+M240,MIN(Calculator!$C$16,L239+M240))-M240),2)))</f>
        <v>194791.7</v>
      </c>
      <c r="M240" s="10">
        <f>ROUND(L239*Calculator!$C$9/1200,2)</f>
        <v>1061.02</v>
      </c>
    </row>
    <row r="241" ht="17" customHeight="1" spans="2:13" x14ac:dyDescent="0.25">
      <c r="B241" s="15">
        <v>236</v>
      </c>
      <c r="C241" s="11">
        <f>DATE(YEAR(Calculator!$C$11),MONTH(Calculator!$C$11)+B241-1,DAY(Calculator!$C$11))</f>
        <v>53509</v>
      </c>
      <c r="D241" s="10">
        <f>I240</f>
        <v>100305.32</v>
      </c>
      <c r="E241" s="10">
        <f>IF(D241&lt;=0,0,IF(B241&gt;=Calculator!$C$15,D241+G241,MIN(Calculator!$C$16,D241+G241)))</f>
        <v>2149.03</v>
      </c>
      <c r="F241" s="10">
        <f>IF(D241&lt;=0,0,MIN(Calculator!$C$12,D241+G241-E241))</f>
        <v>200</v>
      </c>
      <c r="G241" s="10">
        <f>ROUND(D241*Calculator!$C$9/1200,2)</f>
        <v>543.32</v>
      </c>
      <c r="H241" s="10">
        <f>E241+F241-G241</f>
        <v>1805.71</v>
      </c>
      <c r="I241" s="10">
        <f>MAX(0,ROUND(D241-H241,2))</f>
        <v>98499.61</v>
      </c>
      <c r="J241" s="10">
        <f>J240+G241</f>
        <v>312870.6899999998</v>
      </c>
      <c r="K241" s="13">
        <f>INT((B241-1)/12)+1</f>
        <v>20</v>
      </c>
      <c r="L241" s="10">
        <f>IF(L240&lt;=0,0,MAX(0,ROUND(L240-(IF(B241&gt;=Calculator!$C$15,L240+M241,MIN(Calculator!$C$16,L240+M241))-M241),2)))</f>
        <v>193697.79</v>
      </c>
      <c r="M241" s="10">
        <f>ROUND(L240*Calculator!$C$9/1200,2)</f>
        <v>1055.12</v>
      </c>
    </row>
    <row r="242" ht="17" customHeight="1" spans="2:13" x14ac:dyDescent="0.25">
      <c r="B242" s="15">
        <v>237</v>
      </c>
      <c r="C242" s="11">
        <f>DATE(YEAR(Calculator!$C$11),MONTH(Calculator!$C$11)+B242-1,DAY(Calculator!$C$11))</f>
        <v>53540</v>
      </c>
      <c r="D242" s="10">
        <f>I241</f>
        <v>98499.61</v>
      </c>
      <c r="E242" s="10">
        <f>IF(D242&lt;=0,0,IF(B242&gt;=Calculator!$C$15,D242+G242,MIN(Calculator!$C$16,D242+G242)))</f>
        <v>2149.03</v>
      </c>
      <c r="F242" s="10">
        <f>IF(D242&lt;=0,0,MIN(Calculator!$C$12,D242+G242-E242))</f>
        <v>200</v>
      </c>
      <c r="G242" s="10">
        <f>ROUND(D242*Calculator!$C$9/1200,2)</f>
        <v>533.54</v>
      </c>
      <c r="H242" s="10">
        <f>E242+F242-G242</f>
        <v>1815.4900000000002</v>
      </c>
      <c r="I242" s="10">
        <f>MAX(0,ROUND(D242-H242,2))</f>
        <v>96684.12</v>
      </c>
      <c r="J242" s="10">
        <f>J241+G242</f>
        <v>313404.2299999998</v>
      </c>
      <c r="K242" s="13">
        <f>INT((B242-1)/12)+1</f>
        <v>20</v>
      </c>
      <c r="L242" s="10">
        <f>IF(L241&lt;=0,0,MAX(0,ROUND(L241-(IF(B242&gt;=Calculator!$C$15,L241+M242,MIN(Calculator!$C$16,L241+M242))-M242),2)))</f>
        <v>192597.96</v>
      </c>
      <c r="M242" s="10">
        <f>ROUND(L241*Calculator!$C$9/1200,2)</f>
        <v>1049.2</v>
      </c>
    </row>
    <row r="243" ht="17" customHeight="1" spans="2:13" x14ac:dyDescent="0.25">
      <c r="B243" s="15">
        <v>238</v>
      </c>
      <c r="C243" s="11">
        <f>DATE(YEAR(Calculator!$C$11),MONTH(Calculator!$C$11)+B243-1,DAY(Calculator!$C$11))</f>
        <v>53571</v>
      </c>
      <c r="D243" s="10">
        <f>I242</f>
        <v>96684.12</v>
      </c>
      <c r="E243" s="10">
        <f>IF(D243&lt;=0,0,IF(B243&gt;=Calculator!$C$15,D243+G243,MIN(Calculator!$C$16,D243+G243)))</f>
        <v>2149.03</v>
      </c>
      <c r="F243" s="10">
        <f>IF(D243&lt;=0,0,MIN(Calculator!$C$12,D243+G243-E243))</f>
        <v>200</v>
      </c>
      <c r="G243" s="10">
        <f>ROUND(D243*Calculator!$C$9/1200,2)</f>
        <v>523.71</v>
      </c>
      <c r="H243" s="10">
        <f>E243+F243-G243</f>
        <v>1825.3200000000002</v>
      </c>
      <c r="I243" s="10">
        <f>MAX(0,ROUND(D243-H243,2))</f>
        <v>94858.8</v>
      </c>
      <c r="J243" s="10">
        <f>J242+G243</f>
        <v>313927.9399999998</v>
      </c>
      <c r="K243" s="13">
        <f>INT((B243-1)/12)+1</f>
        <v>20</v>
      </c>
      <c r="L243" s="10">
        <f>IF(L242&lt;=0,0,MAX(0,ROUND(L242-(IF(B243&gt;=Calculator!$C$15,L242+M243,MIN(Calculator!$C$16,L242+M243))-M243),2)))</f>
        <v>191492.17</v>
      </c>
      <c r="M243" s="10">
        <f>ROUND(L242*Calculator!$C$9/1200,2)</f>
        <v>1043.24</v>
      </c>
    </row>
    <row r="244" ht="17" customHeight="1" spans="2:13" x14ac:dyDescent="0.25">
      <c r="B244" s="15">
        <v>239</v>
      </c>
      <c r="C244" s="11">
        <f>DATE(YEAR(Calculator!$C$11),MONTH(Calculator!$C$11)+B244-1,DAY(Calculator!$C$11))</f>
        <v>53601</v>
      </c>
      <c r="D244" s="10">
        <f>I243</f>
        <v>94858.8</v>
      </c>
      <c r="E244" s="10">
        <f>IF(D244&lt;=0,0,IF(B244&gt;=Calculator!$C$15,D244+G244,MIN(Calculator!$C$16,D244+G244)))</f>
        <v>2149.03</v>
      </c>
      <c r="F244" s="10">
        <f>IF(D244&lt;=0,0,MIN(Calculator!$C$12,D244+G244-E244))</f>
        <v>200</v>
      </c>
      <c r="G244" s="10">
        <f>ROUND(D244*Calculator!$C$9/1200,2)</f>
        <v>513.82</v>
      </c>
      <c r="H244" s="10">
        <f>E244+F244-G244</f>
        <v>1835.21</v>
      </c>
      <c r="I244" s="10">
        <f>MAX(0,ROUND(D244-H244,2))</f>
        <v>93023.59</v>
      </c>
      <c r="J244" s="10">
        <f>J243+G244</f>
        <v>314441.75999999983</v>
      </c>
      <c r="K244" s="13">
        <f>INT((B244-1)/12)+1</f>
        <v>20</v>
      </c>
      <c r="L244" s="10">
        <f>IF(L243&lt;=0,0,MAX(0,ROUND(L243-(IF(B244&gt;=Calculator!$C$15,L243+M244,MIN(Calculator!$C$16,L243+M244))-M244),2)))</f>
        <v>190380.39</v>
      </c>
      <c r="M244" s="10">
        <f>ROUND(L243*Calculator!$C$9/1200,2)</f>
        <v>1037.25</v>
      </c>
    </row>
    <row r="245" ht="17" customHeight="1" spans="2:13" x14ac:dyDescent="0.25">
      <c r="B245" s="15">
        <v>240</v>
      </c>
      <c r="C245" s="11">
        <f>DATE(YEAR(Calculator!$C$11),MONTH(Calculator!$C$11)+B245-1,DAY(Calculator!$C$11))</f>
        <v>53632</v>
      </c>
      <c r="D245" s="10">
        <f>I244</f>
        <v>93023.59</v>
      </c>
      <c r="E245" s="10">
        <f>IF(D245&lt;=0,0,IF(B245&gt;=Calculator!$C$15,D245+G245,MIN(Calculator!$C$16,D245+G245)))</f>
        <v>2149.03</v>
      </c>
      <c r="F245" s="10">
        <f>IF(D245&lt;=0,0,MIN(Calculator!$C$12,D245+G245-E245))</f>
        <v>200</v>
      </c>
      <c r="G245" s="10">
        <f>ROUND(D245*Calculator!$C$9/1200,2)</f>
        <v>503.88</v>
      </c>
      <c r="H245" s="10">
        <f>E245+F245-G245</f>
        <v>1845.15</v>
      </c>
      <c r="I245" s="10">
        <f>MAX(0,ROUND(D245-H245,2))</f>
        <v>91178.44</v>
      </c>
      <c r="J245" s="10">
        <f>J244+G245</f>
        <v>314945.63999999984</v>
      </c>
      <c r="K245" s="13">
        <f>INT((B245-1)/12)+1</f>
        <v>20</v>
      </c>
      <c r="L245" s="10">
        <f>IF(L244&lt;=0,0,MAX(0,ROUND(L244-(IF(B245&gt;=Calculator!$C$15,L244+M245,MIN(Calculator!$C$16,L244+M245))-M245),2)))</f>
        <v>189262.59</v>
      </c>
      <c r="M245" s="10">
        <f>ROUND(L244*Calculator!$C$9/1200,2)</f>
        <v>1031.23</v>
      </c>
    </row>
    <row r="246" ht="17" customHeight="1" spans="2:13" x14ac:dyDescent="0.25">
      <c r="B246" s="15">
        <v>241</v>
      </c>
      <c r="C246" s="11">
        <f>DATE(YEAR(Calculator!$C$11),MONTH(Calculator!$C$11)+B246-1,DAY(Calculator!$C$11))</f>
        <v>53662</v>
      </c>
      <c r="D246" s="10">
        <f>I245</f>
        <v>91178.44</v>
      </c>
      <c r="E246" s="10">
        <f>IF(D246&lt;=0,0,IF(B246&gt;=Calculator!$C$15,D246+G246,MIN(Calculator!$C$16,D246+G246)))</f>
        <v>2149.03</v>
      </c>
      <c r="F246" s="10">
        <f>IF(D246&lt;=0,0,MIN(Calculator!$C$12,D246+G246-E246))</f>
        <v>200</v>
      </c>
      <c r="G246" s="10">
        <f>ROUND(D246*Calculator!$C$9/1200,2)</f>
        <v>493.88</v>
      </c>
      <c r="H246" s="10">
        <f>E246+F246-G246</f>
        <v>1855.15</v>
      </c>
      <c r="I246" s="10">
        <f>MAX(0,ROUND(D246-H246,2))</f>
        <v>89323.29</v>
      </c>
      <c r="J246" s="10">
        <f>J245+G246</f>
        <v>315439.51999999984</v>
      </c>
      <c r="K246" s="13">
        <f>INT((B246-1)/12)+1</f>
        <v>21</v>
      </c>
      <c r="L246" s="10">
        <f>IF(L245&lt;=0,0,MAX(0,ROUND(L245-(IF(B246&gt;=Calculator!$C$15,L245+M246,MIN(Calculator!$C$16,L245+M246))-M246),2)))</f>
        <v>188138.73</v>
      </c>
      <c r="M246" s="10">
        <f>ROUND(L245*Calculator!$C$9/1200,2)</f>
        <v>1025.17</v>
      </c>
    </row>
    <row r="247" ht="17" customHeight="1" spans="2:13" x14ac:dyDescent="0.25">
      <c r="B247" s="15">
        <v>242</v>
      </c>
      <c r="C247" s="11">
        <f>DATE(YEAR(Calculator!$C$11),MONTH(Calculator!$C$11)+B247-1,DAY(Calculator!$C$11))</f>
        <v>53693</v>
      </c>
      <c r="D247" s="10">
        <f>I246</f>
        <v>89323.29</v>
      </c>
      <c r="E247" s="10">
        <f>IF(D247&lt;=0,0,IF(B247&gt;=Calculator!$C$15,D247+G247,MIN(Calculator!$C$16,D247+G247)))</f>
        <v>2149.03</v>
      </c>
      <c r="F247" s="10">
        <f>IF(D247&lt;=0,0,MIN(Calculator!$C$12,D247+G247-E247))</f>
        <v>200</v>
      </c>
      <c r="G247" s="10">
        <f>ROUND(D247*Calculator!$C$9/1200,2)</f>
        <v>483.83</v>
      </c>
      <c r="H247" s="10">
        <f>E247+F247-G247</f>
        <v>1865.2000000000003</v>
      </c>
      <c r="I247" s="10">
        <f>MAX(0,ROUND(D247-H247,2))</f>
        <v>87458.09</v>
      </c>
      <c r="J247" s="10">
        <f>J246+G247</f>
        <v>315923.34999999986</v>
      </c>
      <c r="K247" s="13">
        <f>INT((B247-1)/12)+1</f>
        <v>21</v>
      </c>
      <c r="L247" s="10">
        <f>IF(L246&lt;=0,0,MAX(0,ROUND(L246-(IF(B247&gt;=Calculator!$C$15,L246+M247,MIN(Calculator!$C$16,L246+M247))-M247),2)))</f>
        <v>187008.78</v>
      </c>
      <c r="M247" s="10">
        <f>ROUND(L246*Calculator!$C$9/1200,2)</f>
        <v>1019.08</v>
      </c>
    </row>
    <row r="248" ht="17" customHeight="1" spans="2:13" x14ac:dyDescent="0.25">
      <c r="B248" s="15">
        <v>243</v>
      </c>
      <c r="C248" s="11">
        <f>DATE(YEAR(Calculator!$C$11),MONTH(Calculator!$C$11)+B248-1,DAY(Calculator!$C$11))</f>
        <v>53724</v>
      </c>
      <c r="D248" s="10">
        <f>I247</f>
        <v>87458.09</v>
      </c>
      <c r="E248" s="10">
        <f>IF(D248&lt;=0,0,IF(B248&gt;=Calculator!$C$15,D248+G248,MIN(Calculator!$C$16,D248+G248)))</f>
        <v>2149.03</v>
      </c>
      <c r="F248" s="10">
        <f>IF(D248&lt;=0,0,MIN(Calculator!$C$12,D248+G248-E248))</f>
        <v>200</v>
      </c>
      <c r="G248" s="10">
        <f>ROUND(D248*Calculator!$C$9/1200,2)</f>
        <v>473.73</v>
      </c>
      <c r="H248" s="10">
        <f>E248+F248-G248</f>
        <v>1875.3000000000002</v>
      </c>
      <c r="I248" s="10">
        <f>MAX(0,ROUND(D248-H248,2))</f>
        <v>85582.79</v>
      </c>
      <c r="J248" s="10">
        <f>J247+G248</f>
        <v>316397.07999999984</v>
      </c>
      <c r="K248" s="13">
        <f>INT((B248-1)/12)+1</f>
        <v>21</v>
      </c>
      <c r="L248" s="10">
        <f>IF(L247&lt;=0,0,MAX(0,ROUND(L247-(IF(B248&gt;=Calculator!$C$15,L247+M248,MIN(Calculator!$C$16,L247+M248))-M248),2)))</f>
        <v>185872.71</v>
      </c>
      <c r="M248" s="10">
        <f>ROUND(L247*Calculator!$C$9/1200,2)</f>
        <v>1012.96</v>
      </c>
    </row>
    <row r="249" ht="17" customHeight="1" spans="2:13" x14ac:dyDescent="0.25">
      <c r="B249" s="15">
        <v>244</v>
      </c>
      <c r="C249" s="11">
        <f>DATE(YEAR(Calculator!$C$11),MONTH(Calculator!$C$11)+B249-1,DAY(Calculator!$C$11))</f>
        <v>53752</v>
      </c>
      <c r="D249" s="10">
        <f>I248</f>
        <v>85582.79</v>
      </c>
      <c r="E249" s="10">
        <f>IF(D249&lt;=0,0,IF(B249&gt;=Calculator!$C$15,D249+G249,MIN(Calculator!$C$16,D249+G249)))</f>
        <v>2149.03</v>
      </c>
      <c r="F249" s="10">
        <f>IF(D249&lt;=0,0,MIN(Calculator!$C$12,D249+G249-E249))</f>
        <v>200</v>
      </c>
      <c r="G249" s="10">
        <f>ROUND(D249*Calculator!$C$9/1200,2)</f>
        <v>463.57</v>
      </c>
      <c r="H249" s="10">
        <f>E249+F249-G249</f>
        <v>1885.4600000000003</v>
      </c>
      <c r="I249" s="10">
        <f>MAX(0,ROUND(D249-H249,2))</f>
        <v>83697.33</v>
      </c>
      <c r="J249" s="10">
        <f>J248+G249</f>
        <v>316860.64999999985</v>
      </c>
      <c r="K249" s="13">
        <f>INT((B249-1)/12)+1</f>
        <v>21</v>
      </c>
      <c r="L249" s="10">
        <f>IF(L248&lt;=0,0,MAX(0,ROUND(L248-(IF(B249&gt;=Calculator!$C$15,L248+M249,MIN(Calculator!$C$16,L248+M249))-M249),2)))</f>
        <v>184730.49</v>
      </c>
      <c r="M249" s="10">
        <f>ROUND(L248*Calculator!$C$9/1200,2)</f>
        <v>1006.81</v>
      </c>
    </row>
    <row r="250" ht="17" customHeight="1" spans="2:13" x14ac:dyDescent="0.25">
      <c r="B250" s="15">
        <v>245</v>
      </c>
      <c r="C250" s="11">
        <f>DATE(YEAR(Calculator!$C$11),MONTH(Calculator!$C$11)+B250-1,DAY(Calculator!$C$11))</f>
        <v>53783</v>
      </c>
      <c r="D250" s="10">
        <f>I249</f>
        <v>83697.33</v>
      </c>
      <c r="E250" s="10">
        <f>IF(D250&lt;=0,0,IF(B250&gt;=Calculator!$C$15,D250+G250,MIN(Calculator!$C$16,D250+G250)))</f>
        <v>2149.03</v>
      </c>
      <c r="F250" s="10">
        <f>IF(D250&lt;=0,0,MIN(Calculator!$C$12,D250+G250-E250))</f>
        <v>200</v>
      </c>
      <c r="G250" s="10">
        <f>ROUND(D250*Calculator!$C$9/1200,2)</f>
        <v>453.36</v>
      </c>
      <c r="H250" s="10">
        <f>E250+F250-G250</f>
        <v>1895.67</v>
      </c>
      <c r="I250" s="10">
        <f>MAX(0,ROUND(D250-H250,2))</f>
        <v>81801.66</v>
      </c>
      <c r="J250" s="10">
        <f>J249+G250</f>
        <v>317314.00999999983</v>
      </c>
      <c r="K250" s="13">
        <f>INT((B250-1)/12)+1</f>
        <v>21</v>
      </c>
      <c r="L250" s="10">
        <f>IF(L249&lt;=0,0,MAX(0,ROUND(L249-(IF(B250&gt;=Calculator!$C$15,L249+M250,MIN(Calculator!$C$16,L249+M250))-M250),2)))</f>
        <v>183582.08</v>
      </c>
      <c r="M250" s="10">
        <f>ROUND(L249*Calculator!$C$9/1200,2)</f>
        <v>1000.62</v>
      </c>
    </row>
    <row r="251" ht="17" customHeight="1" spans="2:13" x14ac:dyDescent="0.25">
      <c r="B251" s="15">
        <v>246</v>
      </c>
      <c r="C251" s="11">
        <f>DATE(YEAR(Calculator!$C$11),MONTH(Calculator!$C$11)+B251-1,DAY(Calculator!$C$11))</f>
        <v>53813</v>
      </c>
      <c r="D251" s="10">
        <f>I250</f>
        <v>81801.66</v>
      </c>
      <c r="E251" s="10">
        <f>IF(D251&lt;=0,0,IF(B251&gt;=Calculator!$C$15,D251+G251,MIN(Calculator!$C$16,D251+G251)))</f>
        <v>2149.03</v>
      </c>
      <c r="F251" s="10">
        <f>IF(D251&lt;=0,0,MIN(Calculator!$C$12,D251+G251-E251))</f>
        <v>200</v>
      </c>
      <c r="G251" s="10">
        <f>ROUND(D251*Calculator!$C$9/1200,2)</f>
        <v>443.09</v>
      </c>
      <c r="H251" s="10">
        <f>E251+F251-G251</f>
        <v>1905.9400000000003</v>
      </c>
      <c r="I251" s="10">
        <f>MAX(0,ROUND(D251-H251,2))</f>
        <v>79895.72</v>
      </c>
      <c r="J251" s="10">
        <f>J250+G251</f>
        <v>317757.09999999986</v>
      </c>
      <c r="K251" s="13">
        <f>INT((B251-1)/12)+1</f>
        <v>21</v>
      </c>
      <c r="L251" s="10">
        <f>IF(L250&lt;=0,0,MAX(0,ROUND(L250-(IF(B251&gt;=Calculator!$C$15,L250+M251,MIN(Calculator!$C$16,L250+M251))-M251),2)))</f>
        <v>182427.45</v>
      </c>
      <c r="M251" s="10">
        <f>ROUND(L250*Calculator!$C$9/1200,2)</f>
        <v>994.4</v>
      </c>
    </row>
    <row r="252" ht="17" customHeight="1" spans="2:13" x14ac:dyDescent="0.25">
      <c r="B252" s="15">
        <v>247</v>
      </c>
      <c r="C252" s="11">
        <f>DATE(YEAR(Calculator!$C$11),MONTH(Calculator!$C$11)+B252-1,DAY(Calculator!$C$11))</f>
        <v>53844</v>
      </c>
      <c r="D252" s="10">
        <f>I251</f>
        <v>79895.72</v>
      </c>
      <c r="E252" s="10">
        <f>IF(D252&lt;=0,0,IF(B252&gt;=Calculator!$C$15,D252+G252,MIN(Calculator!$C$16,D252+G252)))</f>
        <v>2149.03</v>
      </c>
      <c r="F252" s="10">
        <f>IF(D252&lt;=0,0,MIN(Calculator!$C$12,D252+G252-E252))</f>
        <v>200</v>
      </c>
      <c r="G252" s="10">
        <f>ROUND(D252*Calculator!$C$9/1200,2)</f>
        <v>432.77</v>
      </c>
      <c r="H252" s="10">
        <f>E252+F252-G252</f>
        <v>1916.2600000000002</v>
      </c>
      <c r="I252" s="10">
        <f>MAX(0,ROUND(D252-H252,2))</f>
        <v>77979.46</v>
      </c>
      <c r="J252" s="10">
        <f>J251+G252</f>
        <v>318189.8699999999</v>
      </c>
      <c r="K252" s="13">
        <f>INT((B252-1)/12)+1</f>
        <v>21</v>
      </c>
      <c r="L252" s="10">
        <f>IF(L251&lt;=0,0,MAX(0,ROUND(L251-(IF(B252&gt;=Calculator!$C$15,L251+M252,MIN(Calculator!$C$16,L251+M252))-M252),2)))</f>
        <v>181266.57</v>
      </c>
      <c r="M252" s="10">
        <f>ROUND(L251*Calculator!$C$9/1200,2)</f>
        <v>988.15</v>
      </c>
    </row>
    <row r="253" ht="17" customHeight="1" spans="2:13" x14ac:dyDescent="0.25">
      <c r="B253" s="15">
        <v>248</v>
      </c>
      <c r="C253" s="11">
        <f>DATE(YEAR(Calculator!$C$11),MONTH(Calculator!$C$11)+B253-1,DAY(Calculator!$C$11))</f>
        <v>53874</v>
      </c>
      <c r="D253" s="10">
        <f>I252</f>
        <v>77979.46</v>
      </c>
      <c r="E253" s="10">
        <f>IF(D253&lt;=0,0,IF(B253&gt;=Calculator!$C$15,D253+G253,MIN(Calculator!$C$16,D253+G253)))</f>
        <v>2149.03</v>
      </c>
      <c r="F253" s="10">
        <f>IF(D253&lt;=0,0,MIN(Calculator!$C$12,D253+G253-E253))</f>
        <v>200</v>
      </c>
      <c r="G253" s="10">
        <f>ROUND(D253*Calculator!$C$9/1200,2)</f>
        <v>422.39</v>
      </c>
      <c r="H253" s="10">
        <f>E253+F253-G253</f>
        <v>1926.6400000000003</v>
      </c>
      <c r="I253" s="10">
        <f>MAX(0,ROUND(D253-H253,2))</f>
        <v>76052.82</v>
      </c>
      <c r="J253" s="10">
        <f>J252+G253</f>
        <v>318612.2599999999</v>
      </c>
      <c r="K253" s="13">
        <f>INT((B253-1)/12)+1</f>
        <v>21</v>
      </c>
      <c r="L253" s="10">
        <f>IF(L252&lt;=0,0,MAX(0,ROUND(L252-(IF(B253&gt;=Calculator!$C$15,L252+M253,MIN(Calculator!$C$16,L252+M253))-M253),2)))</f>
        <v>180099.4</v>
      </c>
      <c r="M253" s="10">
        <f>ROUND(L252*Calculator!$C$9/1200,2)</f>
        <v>981.86</v>
      </c>
    </row>
    <row r="254" ht="17" customHeight="1" spans="2:13" x14ac:dyDescent="0.25">
      <c r="B254" s="15">
        <v>249</v>
      </c>
      <c r="C254" s="11">
        <f>DATE(YEAR(Calculator!$C$11),MONTH(Calculator!$C$11)+B254-1,DAY(Calculator!$C$11))</f>
        <v>53905</v>
      </c>
      <c r="D254" s="10">
        <f>I253</f>
        <v>76052.82</v>
      </c>
      <c r="E254" s="10">
        <f>IF(D254&lt;=0,0,IF(B254&gt;=Calculator!$C$15,D254+G254,MIN(Calculator!$C$16,D254+G254)))</f>
        <v>2149.03</v>
      </c>
      <c r="F254" s="10">
        <f>IF(D254&lt;=0,0,MIN(Calculator!$C$12,D254+G254-E254))</f>
        <v>200</v>
      </c>
      <c r="G254" s="10">
        <f>ROUND(D254*Calculator!$C$9/1200,2)</f>
        <v>411.95</v>
      </c>
      <c r="H254" s="10">
        <f>E254+F254-G254</f>
        <v>1937.0800000000002</v>
      </c>
      <c r="I254" s="10">
        <f>MAX(0,ROUND(D254-H254,2))</f>
        <v>74115.74</v>
      </c>
      <c r="J254" s="10">
        <f>J253+G254</f>
        <v>319024.2099999999</v>
      </c>
      <c r="K254" s="13">
        <f>INT((B254-1)/12)+1</f>
        <v>21</v>
      </c>
      <c r="L254" s="10">
        <f>IF(L253&lt;=0,0,MAX(0,ROUND(L253-(IF(B254&gt;=Calculator!$C$15,L253+M254,MIN(Calculator!$C$16,L253+M254))-M254),2)))</f>
        <v>178925.91</v>
      </c>
      <c r="M254" s="10">
        <f>ROUND(L253*Calculator!$C$9/1200,2)</f>
        <v>975.54</v>
      </c>
    </row>
    <row r="255" ht="17" customHeight="1" spans="2:13" x14ac:dyDescent="0.25">
      <c r="B255" s="15">
        <v>250</v>
      </c>
      <c r="C255" s="11">
        <f>DATE(YEAR(Calculator!$C$11),MONTH(Calculator!$C$11)+B255-1,DAY(Calculator!$C$11))</f>
        <v>53936</v>
      </c>
      <c r="D255" s="10">
        <f>I254</f>
        <v>74115.74</v>
      </c>
      <c r="E255" s="10">
        <f>IF(D255&lt;=0,0,IF(B255&gt;=Calculator!$C$15,D255+G255,MIN(Calculator!$C$16,D255+G255)))</f>
        <v>2149.03</v>
      </c>
      <c r="F255" s="10">
        <f>IF(D255&lt;=0,0,MIN(Calculator!$C$12,D255+G255-E255))</f>
        <v>200</v>
      </c>
      <c r="G255" s="10">
        <f>ROUND(D255*Calculator!$C$9/1200,2)</f>
        <v>401.46</v>
      </c>
      <c r="H255" s="10">
        <f>E255+F255-G255</f>
        <v>1947.5700000000002</v>
      </c>
      <c r="I255" s="10">
        <f>MAX(0,ROUND(D255-H255,2))</f>
        <v>72168.17</v>
      </c>
      <c r="J255" s="10">
        <f>J254+G255</f>
        <v>319425.6699999999</v>
      </c>
      <c r="K255" s="13">
        <f>INT((B255-1)/12)+1</f>
        <v>21</v>
      </c>
      <c r="L255" s="10">
        <f>IF(L254&lt;=0,0,MAX(0,ROUND(L254-(IF(B255&gt;=Calculator!$C$15,L254+M255,MIN(Calculator!$C$16,L254+M255))-M255),2)))</f>
        <v>177746.06</v>
      </c>
      <c r="M255" s="10">
        <f>ROUND(L254*Calculator!$C$9/1200,2)</f>
        <v>969.18</v>
      </c>
    </row>
    <row r="256" ht="17" customHeight="1" spans="2:13" x14ac:dyDescent="0.25">
      <c r="B256" s="15">
        <v>251</v>
      </c>
      <c r="C256" s="11">
        <f>DATE(YEAR(Calculator!$C$11),MONTH(Calculator!$C$11)+B256-1,DAY(Calculator!$C$11))</f>
        <v>53966</v>
      </c>
      <c r="D256" s="10">
        <f>I255</f>
        <v>72168.17</v>
      </c>
      <c r="E256" s="10">
        <f>IF(D256&lt;=0,0,IF(B256&gt;=Calculator!$C$15,D256+G256,MIN(Calculator!$C$16,D256+G256)))</f>
        <v>2149.03</v>
      </c>
      <c r="F256" s="10">
        <f>IF(D256&lt;=0,0,MIN(Calculator!$C$12,D256+G256-E256))</f>
        <v>200</v>
      </c>
      <c r="G256" s="10">
        <f>ROUND(D256*Calculator!$C$9/1200,2)</f>
        <v>390.91</v>
      </c>
      <c r="H256" s="10">
        <f>E256+F256-G256</f>
        <v>1958.1200000000001</v>
      </c>
      <c r="I256" s="10">
        <f>MAX(0,ROUND(D256-H256,2))</f>
        <v>70210.05</v>
      </c>
      <c r="J256" s="10">
        <f>J255+G256</f>
        <v>319816.5799999999</v>
      </c>
      <c r="K256" s="13">
        <f>INT((B256-1)/12)+1</f>
        <v>21</v>
      </c>
      <c r="L256" s="10">
        <f>IF(L255&lt;=0,0,MAX(0,ROUND(L255-(IF(B256&gt;=Calculator!$C$15,L255+M256,MIN(Calculator!$C$16,L255+M256))-M256),2)))</f>
        <v>176559.82</v>
      </c>
      <c r="M256" s="10">
        <f>ROUND(L255*Calculator!$C$9/1200,2)</f>
        <v>962.79</v>
      </c>
    </row>
    <row r="257" ht="17" customHeight="1" spans="2:13" x14ac:dyDescent="0.25">
      <c r="B257" s="15">
        <v>252</v>
      </c>
      <c r="C257" s="11">
        <f>DATE(YEAR(Calculator!$C$11),MONTH(Calculator!$C$11)+B257-1,DAY(Calculator!$C$11))</f>
        <v>53997</v>
      </c>
      <c r="D257" s="10">
        <f>I256</f>
        <v>70210.05</v>
      </c>
      <c r="E257" s="10">
        <f>IF(D257&lt;=0,0,IF(B257&gt;=Calculator!$C$15,D257+G257,MIN(Calculator!$C$16,D257+G257)))</f>
        <v>2149.03</v>
      </c>
      <c r="F257" s="10">
        <f>IF(D257&lt;=0,0,MIN(Calculator!$C$12,D257+G257-E257))</f>
        <v>200</v>
      </c>
      <c r="G257" s="10">
        <f>ROUND(D257*Calculator!$C$9/1200,2)</f>
        <v>380.3</v>
      </c>
      <c r="H257" s="10">
        <f>E257+F257-G257</f>
        <v>1968.7300000000002</v>
      </c>
      <c r="I257" s="10">
        <f>MAX(0,ROUND(D257-H257,2))</f>
        <v>68241.32</v>
      </c>
      <c r="J257" s="10">
        <f>J256+G257</f>
        <v>320196.8799999999</v>
      </c>
      <c r="K257" s="13">
        <f>INT((B257-1)/12)+1</f>
        <v>21</v>
      </c>
      <c r="L257" s="10">
        <f>IF(L256&lt;=0,0,MAX(0,ROUND(L256-(IF(B257&gt;=Calculator!$C$15,L256+M257,MIN(Calculator!$C$16,L256+M257))-M257),2)))</f>
        <v>175367.16</v>
      </c>
      <c r="M257" s="10">
        <f>ROUND(L256*Calculator!$C$9/1200,2)</f>
        <v>956.37</v>
      </c>
    </row>
    <row r="258" ht="17" customHeight="1" spans="2:13" x14ac:dyDescent="0.25">
      <c r="B258" s="15">
        <v>253</v>
      </c>
      <c r="C258" s="11">
        <f>DATE(YEAR(Calculator!$C$11),MONTH(Calculator!$C$11)+B258-1,DAY(Calculator!$C$11))</f>
        <v>54027</v>
      </c>
      <c r="D258" s="10">
        <f>I257</f>
        <v>68241.32</v>
      </c>
      <c r="E258" s="10">
        <f>IF(D258&lt;=0,0,IF(B258&gt;=Calculator!$C$15,D258+G258,MIN(Calculator!$C$16,D258+G258)))</f>
        <v>2149.03</v>
      </c>
      <c r="F258" s="10">
        <f>IF(D258&lt;=0,0,MIN(Calculator!$C$12,D258+G258-E258))</f>
        <v>200</v>
      </c>
      <c r="G258" s="10">
        <f>ROUND(D258*Calculator!$C$9/1200,2)</f>
        <v>369.64</v>
      </c>
      <c r="H258" s="10">
        <f>E258+F258-G258</f>
        <v>1979.3900000000003</v>
      </c>
      <c r="I258" s="10">
        <f>MAX(0,ROUND(D258-H258,2))</f>
        <v>66261.93</v>
      </c>
      <c r="J258" s="10">
        <f>J257+G258</f>
        <v>320566.5199999999</v>
      </c>
      <c r="K258" s="13">
        <f>INT((B258-1)/12)+1</f>
        <v>22</v>
      </c>
      <c r="L258" s="10">
        <f>IF(L257&lt;=0,0,MAX(0,ROUND(L257-(IF(B258&gt;=Calculator!$C$15,L257+M258,MIN(Calculator!$C$16,L257+M258))-M258),2)))</f>
        <v>174168.04</v>
      </c>
      <c r="M258" s="10">
        <f>ROUND(L257*Calculator!$C$9/1200,2)</f>
        <v>949.91</v>
      </c>
    </row>
    <row r="259" ht="17" customHeight="1" spans="2:13" x14ac:dyDescent="0.25">
      <c r="B259" s="15">
        <v>254</v>
      </c>
      <c r="C259" s="11">
        <f>DATE(YEAR(Calculator!$C$11),MONTH(Calculator!$C$11)+B259-1,DAY(Calculator!$C$11))</f>
        <v>54058</v>
      </c>
      <c r="D259" s="10">
        <f>I258</f>
        <v>66261.93</v>
      </c>
      <c r="E259" s="10">
        <f>IF(D259&lt;=0,0,IF(B259&gt;=Calculator!$C$15,D259+G259,MIN(Calculator!$C$16,D259+G259)))</f>
        <v>2149.03</v>
      </c>
      <c r="F259" s="10">
        <f>IF(D259&lt;=0,0,MIN(Calculator!$C$12,D259+G259-E259))</f>
        <v>200</v>
      </c>
      <c r="G259" s="10">
        <f>ROUND(D259*Calculator!$C$9/1200,2)</f>
        <v>358.92</v>
      </c>
      <c r="H259" s="10">
        <f>E259+F259-G259</f>
        <v>1990.1100000000001</v>
      </c>
      <c r="I259" s="10">
        <f>MAX(0,ROUND(D259-H259,2))</f>
        <v>64271.82</v>
      </c>
      <c r="J259" s="10">
        <f>J258+G259</f>
        <v>320925.4399999999</v>
      </c>
      <c r="K259" s="13">
        <f>INT((B259-1)/12)+1</f>
        <v>22</v>
      </c>
      <c r="L259" s="10">
        <f>IF(L258&lt;=0,0,MAX(0,ROUND(L258-(IF(B259&gt;=Calculator!$C$15,L258+M259,MIN(Calculator!$C$16,L258+M259))-M259),2)))</f>
        <v>172962.42</v>
      </c>
      <c r="M259" s="10">
        <f>ROUND(L258*Calculator!$C$9/1200,2)</f>
        <v>943.41</v>
      </c>
    </row>
    <row r="260" ht="17" customHeight="1" spans="2:13" x14ac:dyDescent="0.25">
      <c r="B260" s="15">
        <v>255</v>
      </c>
      <c r="C260" s="11">
        <f>DATE(YEAR(Calculator!$C$11),MONTH(Calculator!$C$11)+B260-1,DAY(Calculator!$C$11))</f>
        <v>54089</v>
      </c>
      <c r="D260" s="10">
        <f>I259</f>
        <v>64271.82</v>
      </c>
      <c r="E260" s="10">
        <f>IF(D260&lt;=0,0,IF(B260&gt;=Calculator!$C$15,D260+G260,MIN(Calculator!$C$16,D260+G260)))</f>
        <v>2149.03</v>
      </c>
      <c r="F260" s="10">
        <f>IF(D260&lt;=0,0,MIN(Calculator!$C$12,D260+G260-E260))</f>
        <v>200</v>
      </c>
      <c r="G260" s="10">
        <f>ROUND(D260*Calculator!$C$9/1200,2)</f>
        <v>348.14</v>
      </c>
      <c r="H260" s="10">
        <f>E260+F260-G260</f>
        <v>2000.8900000000003</v>
      </c>
      <c r="I260" s="10">
        <f>MAX(0,ROUND(D260-H260,2))</f>
        <v>62270.93</v>
      </c>
      <c r="J260" s="10">
        <f>J259+G260</f>
        <v>321273.5799999999</v>
      </c>
      <c r="K260" s="13">
        <f>INT((B260-1)/12)+1</f>
        <v>22</v>
      </c>
      <c r="L260" s="10">
        <f>IF(L259&lt;=0,0,MAX(0,ROUND(L259-(IF(B260&gt;=Calculator!$C$15,L259+M260,MIN(Calculator!$C$16,L259+M260))-M260),2)))</f>
        <v>171750.27</v>
      </c>
      <c r="M260" s="10">
        <f>ROUND(L259*Calculator!$C$9/1200,2)</f>
        <v>936.88</v>
      </c>
    </row>
    <row r="261" ht="17" customHeight="1" spans="2:13" x14ac:dyDescent="0.25">
      <c r="B261" s="15">
        <v>256</v>
      </c>
      <c r="C261" s="11">
        <f>DATE(YEAR(Calculator!$C$11),MONTH(Calculator!$C$11)+B261-1,DAY(Calculator!$C$11))</f>
        <v>54118</v>
      </c>
      <c r="D261" s="10">
        <f>I260</f>
        <v>62270.93</v>
      </c>
      <c r="E261" s="10">
        <f>IF(D261&lt;=0,0,IF(B261&gt;=Calculator!$C$15,D261+G261,MIN(Calculator!$C$16,D261+G261)))</f>
        <v>2149.03</v>
      </c>
      <c r="F261" s="10">
        <f>IF(D261&lt;=0,0,MIN(Calculator!$C$12,D261+G261-E261))</f>
        <v>200</v>
      </c>
      <c r="G261" s="10">
        <f>ROUND(D261*Calculator!$C$9/1200,2)</f>
        <v>337.3</v>
      </c>
      <c r="H261" s="10">
        <f>E261+F261-G261</f>
        <v>2011.7300000000002</v>
      </c>
      <c r="I261" s="10">
        <f>MAX(0,ROUND(D261-H261,2))</f>
        <v>60259.2</v>
      </c>
      <c r="J261" s="10">
        <f>J260+G261</f>
        <v>321610.8799999999</v>
      </c>
      <c r="K261" s="13">
        <f>INT((B261-1)/12)+1</f>
        <v>22</v>
      </c>
      <c r="L261" s="10">
        <f>IF(L260&lt;=0,0,MAX(0,ROUND(L260-(IF(B261&gt;=Calculator!$C$15,L260+M261,MIN(Calculator!$C$16,L260+M261))-M261),2)))</f>
        <v>170531.55</v>
      </c>
      <c r="M261" s="10">
        <f>ROUND(L260*Calculator!$C$9/1200,2)</f>
        <v>930.31</v>
      </c>
    </row>
    <row r="262" ht="17" customHeight="1" spans="2:13" x14ac:dyDescent="0.25">
      <c r="B262" s="15">
        <v>257</v>
      </c>
      <c r="C262" s="11">
        <f>DATE(YEAR(Calculator!$C$11),MONTH(Calculator!$C$11)+B262-1,DAY(Calculator!$C$11))</f>
        <v>54149</v>
      </c>
      <c r="D262" s="10">
        <f>I261</f>
        <v>60259.2</v>
      </c>
      <c r="E262" s="10">
        <f>IF(D262&lt;=0,0,IF(B262&gt;=Calculator!$C$15,D262+G262,MIN(Calculator!$C$16,D262+G262)))</f>
        <v>2149.03</v>
      </c>
      <c r="F262" s="10">
        <f>IF(D262&lt;=0,0,MIN(Calculator!$C$12,D262+G262-E262))</f>
        <v>200</v>
      </c>
      <c r="G262" s="10">
        <f>ROUND(D262*Calculator!$C$9/1200,2)</f>
        <v>326.4</v>
      </c>
      <c r="H262" s="10">
        <f>E262+F262-G262</f>
        <v>2022.63</v>
      </c>
      <c r="I262" s="10">
        <f>MAX(0,ROUND(D262-H262,2))</f>
        <v>58236.57</v>
      </c>
      <c r="J262" s="10">
        <f>J261+G262</f>
        <v>321937.2799999999</v>
      </c>
      <c r="K262" s="13">
        <f>INT((B262-1)/12)+1</f>
        <v>22</v>
      </c>
      <c r="L262" s="10">
        <f>IF(L261&lt;=0,0,MAX(0,ROUND(L261-(IF(B262&gt;=Calculator!$C$15,L261+M262,MIN(Calculator!$C$16,L261+M262))-M262),2)))</f>
        <v>169306.23</v>
      </c>
      <c r="M262" s="10">
        <f>ROUND(L261*Calculator!$C$9/1200,2)</f>
        <v>923.71</v>
      </c>
    </row>
    <row r="263" ht="17" customHeight="1" spans="2:13" x14ac:dyDescent="0.25">
      <c r="B263" s="15">
        <v>258</v>
      </c>
      <c r="C263" s="11">
        <f>DATE(YEAR(Calculator!$C$11),MONTH(Calculator!$C$11)+B263-1,DAY(Calculator!$C$11))</f>
        <v>54179</v>
      </c>
      <c r="D263" s="10">
        <f>I262</f>
        <v>58236.57</v>
      </c>
      <c r="E263" s="10">
        <f>IF(D263&lt;=0,0,IF(B263&gt;=Calculator!$C$15,D263+G263,MIN(Calculator!$C$16,D263+G263)))</f>
        <v>2149.03</v>
      </c>
      <c r="F263" s="10">
        <f>IF(D263&lt;=0,0,MIN(Calculator!$C$12,D263+G263-E263))</f>
        <v>200</v>
      </c>
      <c r="G263" s="10">
        <f>ROUND(D263*Calculator!$C$9/1200,2)</f>
        <v>315.45</v>
      </c>
      <c r="H263" s="10">
        <f>E263+F263-G263</f>
        <v>2033.5800000000002</v>
      </c>
      <c r="I263" s="10">
        <f>MAX(0,ROUND(D263-H263,2))</f>
        <v>56202.99</v>
      </c>
      <c r="J263" s="10">
        <f>J262+G263</f>
        <v>322252.7299999999</v>
      </c>
      <c r="K263" s="13">
        <f>INT((B263-1)/12)+1</f>
        <v>22</v>
      </c>
      <c r="L263" s="10">
        <f>IF(L262&lt;=0,0,MAX(0,ROUND(L262-(IF(B263&gt;=Calculator!$C$15,L262+M263,MIN(Calculator!$C$16,L262+M263))-M263),2)))</f>
        <v>168074.28</v>
      </c>
      <c r="M263" s="10">
        <f>ROUND(L262*Calculator!$C$9/1200,2)</f>
        <v>917.08</v>
      </c>
    </row>
    <row r="264" ht="17" customHeight="1" spans="2:13" x14ac:dyDescent="0.25">
      <c r="B264" s="15">
        <v>259</v>
      </c>
      <c r="C264" s="11">
        <f>DATE(YEAR(Calculator!$C$11),MONTH(Calculator!$C$11)+B264-1,DAY(Calculator!$C$11))</f>
        <v>54210</v>
      </c>
      <c r="D264" s="10">
        <f>I263</f>
        <v>56202.99</v>
      </c>
      <c r="E264" s="10">
        <f>IF(D264&lt;=0,0,IF(B264&gt;=Calculator!$C$15,D264+G264,MIN(Calculator!$C$16,D264+G264)))</f>
        <v>2149.03</v>
      </c>
      <c r="F264" s="10">
        <f>IF(D264&lt;=0,0,MIN(Calculator!$C$12,D264+G264-E264))</f>
        <v>200</v>
      </c>
      <c r="G264" s="10">
        <f>ROUND(D264*Calculator!$C$9/1200,2)</f>
        <v>304.43</v>
      </c>
      <c r="H264" s="10">
        <f>E264+F264-G264</f>
        <v>2044.6000000000001</v>
      </c>
      <c r="I264" s="10">
        <f>MAX(0,ROUND(D264-H264,2))</f>
        <v>54158.39</v>
      </c>
      <c r="J264" s="10">
        <f>J263+G264</f>
        <v>322557.1599999999</v>
      </c>
      <c r="K264" s="13">
        <f>INT((B264-1)/12)+1</f>
        <v>22</v>
      </c>
      <c r="L264" s="10">
        <f>IF(L263&lt;=0,0,MAX(0,ROUND(L263-(IF(B264&gt;=Calculator!$C$15,L263+M264,MIN(Calculator!$C$16,L263+M264))-M264),2)))</f>
        <v>166835.65</v>
      </c>
      <c r="M264" s="10">
        <f>ROUND(L263*Calculator!$C$9/1200,2)</f>
        <v>910.4</v>
      </c>
    </row>
    <row r="265" ht="17" customHeight="1" spans="2:13" x14ac:dyDescent="0.25">
      <c r="B265" s="15">
        <v>260</v>
      </c>
      <c r="C265" s="11">
        <f>DATE(YEAR(Calculator!$C$11),MONTH(Calculator!$C$11)+B265-1,DAY(Calculator!$C$11))</f>
        <v>54240</v>
      </c>
      <c r="D265" s="10">
        <f>I264</f>
        <v>54158.39</v>
      </c>
      <c r="E265" s="10">
        <f>IF(D265&lt;=0,0,IF(B265&gt;=Calculator!$C$15,D265+G265,MIN(Calculator!$C$16,D265+G265)))</f>
        <v>2149.03</v>
      </c>
      <c r="F265" s="10">
        <f>IF(D265&lt;=0,0,MIN(Calculator!$C$12,D265+G265-E265))</f>
        <v>200</v>
      </c>
      <c r="G265" s="10">
        <f>ROUND(D265*Calculator!$C$9/1200,2)</f>
        <v>293.36</v>
      </c>
      <c r="H265" s="10">
        <f>E265+F265-G265</f>
        <v>2055.67</v>
      </c>
      <c r="I265" s="10">
        <f>MAX(0,ROUND(D265-H265,2))</f>
        <v>52102.72</v>
      </c>
      <c r="J265" s="10">
        <f>J264+G265</f>
        <v>322850.5199999999</v>
      </c>
      <c r="K265" s="13">
        <f>INT((B265-1)/12)+1</f>
        <v>22</v>
      </c>
      <c r="L265" s="10">
        <f>IF(L264&lt;=0,0,MAX(0,ROUND(L264-(IF(B265&gt;=Calculator!$C$15,L264+M265,MIN(Calculator!$C$16,L264+M265))-M265),2)))</f>
        <v>165590.31</v>
      </c>
      <c r="M265" s="10">
        <f>ROUND(L264*Calculator!$C$9/1200,2)</f>
        <v>903.69</v>
      </c>
    </row>
    <row r="266" ht="17" customHeight="1" spans="2:13" x14ac:dyDescent="0.25">
      <c r="B266" s="15">
        <v>261</v>
      </c>
      <c r="C266" s="11">
        <f>DATE(YEAR(Calculator!$C$11),MONTH(Calculator!$C$11)+B266-1,DAY(Calculator!$C$11))</f>
        <v>54271</v>
      </c>
      <c r="D266" s="10">
        <f>I265</f>
        <v>52102.72</v>
      </c>
      <c r="E266" s="10">
        <f>IF(D266&lt;=0,0,IF(B266&gt;=Calculator!$C$15,D266+G266,MIN(Calculator!$C$16,D266+G266)))</f>
        <v>2149.03</v>
      </c>
      <c r="F266" s="10">
        <f>IF(D266&lt;=0,0,MIN(Calculator!$C$12,D266+G266-E266))</f>
        <v>200</v>
      </c>
      <c r="G266" s="10">
        <f>ROUND(D266*Calculator!$C$9/1200,2)</f>
        <v>282.22</v>
      </c>
      <c r="H266" s="10">
        <f>E266+F266-G266</f>
        <v>2066.8100000000004</v>
      </c>
      <c r="I266" s="10">
        <f>MAX(0,ROUND(D266-H266,2))</f>
        <v>50035.91</v>
      </c>
      <c r="J266" s="10">
        <f>J265+G266</f>
        <v>323132.7399999999</v>
      </c>
      <c r="K266" s="13">
        <f>INT((B266-1)/12)+1</f>
        <v>22</v>
      </c>
      <c r="L266" s="10">
        <f>IF(L265&lt;=0,0,MAX(0,ROUND(L265-(IF(B266&gt;=Calculator!$C$15,L265+M266,MIN(Calculator!$C$16,L265+M266))-M266),2)))</f>
        <v>164338.23</v>
      </c>
      <c r="M266" s="10">
        <f>ROUND(L265*Calculator!$C$9/1200,2)</f>
        <v>896.95</v>
      </c>
    </row>
    <row r="267" ht="17" customHeight="1" spans="2:13" x14ac:dyDescent="0.25">
      <c r="B267" s="15">
        <v>262</v>
      </c>
      <c r="C267" s="11">
        <f>DATE(YEAR(Calculator!$C$11),MONTH(Calculator!$C$11)+B267-1,DAY(Calculator!$C$11))</f>
        <v>54302</v>
      </c>
      <c r="D267" s="10">
        <f>I266</f>
        <v>50035.91</v>
      </c>
      <c r="E267" s="10">
        <f>IF(D267&lt;=0,0,IF(B267&gt;=Calculator!$C$15,D267+G267,MIN(Calculator!$C$16,D267+G267)))</f>
        <v>2149.03</v>
      </c>
      <c r="F267" s="10">
        <f>IF(D267&lt;=0,0,MIN(Calculator!$C$12,D267+G267-E267))</f>
        <v>200</v>
      </c>
      <c r="G267" s="10">
        <f>ROUND(D267*Calculator!$C$9/1200,2)</f>
        <v>271.03</v>
      </c>
      <c r="H267" s="10">
        <f>E267+F267-G267</f>
        <v>2078</v>
      </c>
      <c r="I267" s="10">
        <f>MAX(0,ROUND(D267-H267,2))</f>
        <v>47957.91</v>
      </c>
      <c r="J267" s="10">
        <f>J266+G267</f>
        <v>323403.7699999999</v>
      </c>
      <c r="K267" s="13">
        <f>INT((B267-1)/12)+1</f>
        <v>22</v>
      </c>
      <c r="L267" s="10">
        <f>IF(L266&lt;=0,0,MAX(0,ROUND(L266-(IF(B267&gt;=Calculator!$C$15,L266+M267,MIN(Calculator!$C$16,L266+M267))-M267),2)))</f>
        <v>163079.37</v>
      </c>
      <c r="M267" s="10">
        <f>ROUND(L266*Calculator!$C$9/1200,2)</f>
        <v>890.17</v>
      </c>
    </row>
    <row r="268" ht="17" customHeight="1" spans="2:13" x14ac:dyDescent="0.25">
      <c r="B268" s="15">
        <v>263</v>
      </c>
      <c r="C268" s="11">
        <f>DATE(YEAR(Calculator!$C$11),MONTH(Calculator!$C$11)+B268-1,DAY(Calculator!$C$11))</f>
        <v>54332</v>
      </c>
      <c r="D268" s="10">
        <f>I267</f>
        <v>47957.91</v>
      </c>
      <c r="E268" s="10">
        <f>IF(D268&lt;=0,0,IF(B268&gt;=Calculator!$C$15,D268+G268,MIN(Calculator!$C$16,D268+G268)))</f>
        <v>2149.03</v>
      </c>
      <c r="F268" s="10">
        <f>IF(D268&lt;=0,0,MIN(Calculator!$C$12,D268+G268-E268))</f>
        <v>200</v>
      </c>
      <c r="G268" s="10">
        <f>ROUND(D268*Calculator!$C$9/1200,2)</f>
        <v>259.77</v>
      </c>
      <c r="H268" s="10">
        <f>E268+F268-G268</f>
        <v>2089.26</v>
      </c>
      <c r="I268" s="10">
        <f>MAX(0,ROUND(D268-H268,2))</f>
        <v>45868.65</v>
      </c>
      <c r="J268" s="10">
        <f>J267+G268</f>
        <v>323663.5399999999</v>
      </c>
      <c r="K268" s="13">
        <f>INT((B268-1)/12)+1</f>
        <v>22</v>
      </c>
      <c r="L268" s="10">
        <f>IF(L267&lt;=0,0,MAX(0,ROUND(L267-(IF(B268&gt;=Calculator!$C$15,L267+M268,MIN(Calculator!$C$16,L267+M268))-M268),2)))</f>
        <v>161813.69</v>
      </c>
      <c r="M268" s="10">
        <f>ROUND(L267*Calculator!$C$9/1200,2)</f>
        <v>883.35</v>
      </c>
    </row>
    <row r="269" ht="17" customHeight="1" spans="2:13" x14ac:dyDescent="0.25">
      <c r="B269" s="15">
        <v>264</v>
      </c>
      <c r="C269" s="11">
        <f>DATE(YEAR(Calculator!$C$11),MONTH(Calculator!$C$11)+B269-1,DAY(Calculator!$C$11))</f>
        <v>54363</v>
      </c>
      <c r="D269" s="10">
        <f>I268</f>
        <v>45868.65</v>
      </c>
      <c r="E269" s="10">
        <f>IF(D269&lt;=0,0,IF(B269&gt;=Calculator!$C$15,D269+G269,MIN(Calculator!$C$16,D269+G269)))</f>
        <v>2149.03</v>
      </c>
      <c r="F269" s="10">
        <f>IF(D269&lt;=0,0,MIN(Calculator!$C$12,D269+G269-E269))</f>
        <v>200</v>
      </c>
      <c r="G269" s="10">
        <f>ROUND(D269*Calculator!$C$9/1200,2)</f>
        <v>248.46</v>
      </c>
      <c r="H269" s="10">
        <f>E269+F269-G269</f>
        <v>2100.57</v>
      </c>
      <c r="I269" s="10">
        <f>MAX(0,ROUND(D269-H269,2))</f>
        <v>43768.08</v>
      </c>
      <c r="J269" s="10">
        <f>J268+G269</f>
        <v>323911.99999999994</v>
      </c>
      <c r="K269" s="13">
        <f>INT((B269-1)/12)+1</f>
        <v>22</v>
      </c>
      <c r="L269" s="10">
        <f>IF(L268&lt;=0,0,MAX(0,ROUND(L268-(IF(B269&gt;=Calculator!$C$15,L268+M269,MIN(Calculator!$C$16,L268+M269))-M269),2)))</f>
        <v>160541.15</v>
      </c>
      <c r="M269" s="10">
        <f>ROUND(L268*Calculator!$C$9/1200,2)</f>
        <v>876.49</v>
      </c>
    </row>
    <row r="270" ht="17" customHeight="1" spans="2:13" x14ac:dyDescent="0.25">
      <c r="B270" s="15">
        <v>265</v>
      </c>
      <c r="C270" s="11">
        <f>DATE(YEAR(Calculator!$C$11),MONTH(Calculator!$C$11)+B270-1,DAY(Calculator!$C$11))</f>
        <v>54393</v>
      </c>
      <c r="D270" s="10">
        <f>I269</f>
        <v>43768.08</v>
      </c>
      <c r="E270" s="10">
        <f>IF(D270&lt;=0,0,IF(B270&gt;=Calculator!$C$15,D270+G270,MIN(Calculator!$C$16,D270+G270)))</f>
        <v>2149.03</v>
      </c>
      <c r="F270" s="10">
        <f>IF(D270&lt;=0,0,MIN(Calculator!$C$12,D270+G270-E270))</f>
        <v>200</v>
      </c>
      <c r="G270" s="10">
        <f>ROUND(D270*Calculator!$C$9/1200,2)</f>
        <v>237.08</v>
      </c>
      <c r="H270" s="10">
        <f>E270+F270-G270</f>
        <v>2111.9500000000003</v>
      </c>
      <c r="I270" s="10">
        <f>MAX(0,ROUND(D270-H270,2))</f>
        <v>41656.13</v>
      </c>
      <c r="J270" s="10">
        <f>J269+G270</f>
        <v>324149.07999999996</v>
      </c>
      <c r="K270" s="13">
        <f>INT((B270-1)/12)+1</f>
        <v>23</v>
      </c>
      <c r="L270" s="10">
        <f>IF(L269&lt;=0,0,MAX(0,ROUND(L269-(IF(B270&gt;=Calculator!$C$15,L269+M270,MIN(Calculator!$C$16,L269+M270))-M270),2)))</f>
        <v>159261.72</v>
      </c>
      <c r="M270" s="10">
        <f>ROUND(L269*Calculator!$C$9/1200,2)</f>
        <v>869.6</v>
      </c>
    </row>
    <row r="271" ht="17" customHeight="1" spans="2:13" x14ac:dyDescent="0.25">
      <c r="B271" s="15">
        <v>266</v>
      </c>
      <c r="C271" s="11">
        <f>DATE(YEAR(Calculator!$C$11),MONTH(Calculator!$C$11)+B271-1,DAY(Calculator!$C$11))</f>
        <v>54424</v>
      </c>
      <c r="D271" s="10">
        <f>I270</f>
        <v>41656.13</v>
      </c>
      <c r="E271" s="10">
        <f>IF(D271&lt;=0,0,IF(B271&gt;=Calculator!$C$15,D271+G271,MIN(Calculator!$C$16,D271+G271)))</f>
        <v>2149.03</v>
      </c>
      <c r="F271" s="10">
        <f>IF(D271&lt;=0,0,MIN(Calculator!$C$12,D271+G271-E271))</f>
        <v>200</v>
      </c>
      <c r="G271" s="10">
        <f>ROUND(D271*Calculator!$C$9/1200,2)</f>
        <v>225.64</v>
      </c>
      <c r="H271" s="10">
        <f>E271+F271-G271</f>
        <v>2123.3900000000003</v>
      </c>
      <c r="I271" s="10">
        <f>MAX(0,ROUND(D271-H271,2))</f>
        <v>39532.74</v>
      </c>
      <c r="J271" s="10">
        <f>J270+G271</f>
        <v>324374.72</v>
      </c>
      <c r="K271" s="13">
        <f>INT((B271-1)/12)+1</f>
        <v>23</v>
      </c>
      <c r="L271" s="10">
        <f>IF(L270&lt;=0,0,MAX(0,ROUND(L270-(IF(B271&gt;=Calculator!$C$15,L270+M271,MIN(Calculator!$C$16,L270+M271))-M271),2)))</f>
        <v>157975.36</v>
      </c>
      <c r="M271" s="10">
        <f>ROUND(L270*Calculator!$C$9/1200,2)</f>
        <v>862.67</v>
      </c>
    </row>
    <row r="272" ht="17" customHeight="1" spans="2:13" x14ac:dyDescent="0.25">
      <c r="B272" s="15">
        <v>267</v>
      </c>
      <c r="C272" s="11">
        <f>DATE(YEAR(Calculator!$C$11),MONTH(Calculator!$C$11)+B272-1,DAY(Calculator!$C$11))</f>
        <v>54455</v>
      </c>
      <c r="D272" s="10">
        <f>I271</f>
        <v>39532.74</v>
      </c>
      <c r="E272" s="10">
        <f>IF(D272&lt;=0,0,IF(B272&gt;=Calculator!$C$15,D272+G272,MIN(Calculator!$C$16,D272+G272)))</f>
        <v>2149.03</v>
      </c>
      <c r="F272" s="10">
        <f>IF(D272&lt;=0,0,MIN(Calculator!$C$12,D272+G272-E272))</f>
        <v>200</v>
      </c>
      <c r="G272" s="10">
        <f>ROUND(D272*Calculator!$C$9/1200,2)</f>
        <v>214.14</v>
      </c>
      <c r="H272" s="10">
        <f>E272+F272-G272</f>
        <v>2134.8900000000003</v>
      </c>
      <c r="I272" s="10">
        <f>MAX(0,ROUND(D272-H272,2))</f>
        <v>37397.85</v>
      </c>
      <c r="J272" s="10">
        <f>J271+G272</f>
        <v>324588.86</v>
      </c>
      <c r="K272" s="13">
        <f>INT((B272-1)/12)+1</f>
        <v>23</v>
      </c>
      <c r="L272" s="10">
        <f>IF(L271&lt;=0,0,MAX(0,ROUND(L271-(IF(B272&gt;=Calculator!$C$15,L271+M272,MIN(Calculator!$C$16,L271+M272))-M272),2)))</f>
        <v>156682.03</v>
      </c>
      <c r="M272" s="10">
        <f>ROUND(L271*Calculator!$C$9/1200,2)</f>
        <v>855.7</v>
      </c>
    </row>
    <row r="273" ht="17" customHeight="1" spans="2:13" x14ac:dyDescent="0.25">
      <c r="B273" s="15">
        <v>268</v>
      </c>
      <c r="C273" s="11">
        <f>DATE(YEAR(Calculator!$C$11),MONTH(Calculator!$C$11)+B273-1,DAY(Calculator!$C$11))</f>
        <v>54483</v>
      </c>
      <c r="D273" s="10">
        <f>I272</f>
        <v>37397.85</v>
      </c>
      <c r="E273" s="10">
        <f>IF(D273&lt;=0,0,IF(B273&gt;=Calculator!$C$15,D273+G273,MIN(Calculator!$C$16,D273+G273)))</f>
        <v>2149.03</v>
      </c>
      <c r="F273" s="10">
        <f>IF(D273&lt;=0,0,MIN(Calculator!$C$12,D273+G273-E273))</f>
        <v>200</v>
      </c>
      <c r="G273" s="10">
        <f>ROUND(D273*Calculator!$C$9/1200,2)</f>
        <v>202.57</v>
      </c>
      <c r="H273" s="10">
        <f>E273+F273-G273</f>
        <v>2146.46</v>
      </c>
      <c r="I273" s="10">
        <f>MAX(0,ROUND(D273-H273,2))</f>
        <v>35251.39</v>
      </c>
      <c r="J273" s="10">
        <f>J272+G273</f>
        <v>324791.43</v>
      </c>
      <c r="K273" s="13">
        <f>INT((B273-1)/12)+1</f>
        <v>23</v>
      </c>
      <c r="L273" s="10">
        <f>IF(L272&lt;=0,0,MAX(0,ROUND(L272-(IF(B273&gt;=Calculator!$C$15,L272+M273,MIN(Calculator!$C$16,L272+M273))-M273),2)))</f>
        <v>155381.69</v>
      </c>
      <c r="M273" s="10">
        <f>ROUND(L272*Calculator!$C$9/1200,2)</f>
        <v>848.69</v>
      </c>
    </row>
    <row r="274" ht="17" customHeight="1" spans="2:13" x14ac:dyDescent="0.25">
      <c r="B274" s="15">
        <v>269</v>
      </c>
      <c r="C274" s="11">
        <f>DATE(YEAR(Calculator!$C$11),MONTH(Calculator!$C$11)+B274-1,DAY(Calculator!$C$11))</f>
        <v>54514</v>
      </c>
      <c r="D274" s="10">
        <f>I273</f>
        <v>35251.39</v>
      </c>
      <c r="E274" s="10">
        <f>IF(D274&lt;=0,0,IF(B274&gt;=Calculator!$C$15,D274+G274,MIN(Calculator!$C$16,D274+G274)))</f>
        <v>2149.03</v>
      </c>
      <c r="F274" s="10">
        <f>IF(D274&lt;=0,0,MIN(Calculator!$C$12,D274+G274-E274))</f>
        <v>200</v>
      </c>
      <c r="G274" s="10">
        <f>ROUND(D274*Calculator!$C$9/1200,2)</f>
        <v>190.95</v>
      </c>
      <c r="H274" s="10">
        <f>E274+F274-G274</f>
        <v>2158.0800000000004</v>
      </c>
      <c r="I274" s="10">
        <f>MAX(0,ROUND(D274-H274,2))</f>
        <v>33093.31</v>
      </c>
      <c r="J274" s="10">
        <f>J273+G274</f>
        <v>324982.38</v>
      </c>
      <c r="K274" s="13">
        <f>INT((B274-1)/12)+1</f>
        <v>23</v>
      </c>
      <c r="L274" s="10">
        <f>IF(L273&lt;=0,0,MAX(0,ROUND(L273-(IF(B274&gt;=Calculator!$C$15,L273+M274,MIN(Calculator!$C$16,L273+M274))-M274),2)))</f>
        <v>154074.31</v>
      </c>
      <c r="M274" s="10">
        <f>ROUND(L273*Calculator!$C$9/1200,2)</f>
        <v>841.65</v>
      </c>
    </row>
    <row r="275" ht="17" customHeight="1" spans="2:13" x14ac:dyDescent="0.25">
      <c r="B275" s="15">
        <v>270</v>
      </c>
      <c r="C275" s="11">
        <f>DATE(YEAR(Calculator!$C$11),MONTH(Calculator!$C$11)+B275-1,DAY(Calculator!$C$11))</f>
        <v>54544</v>
      </c>
      <c r="D275" s="10">
        <f>I274</f>
        <v>33093.31</v>
      </c>
      <c r="E275" s="10">
        <f>IF(D275&lt;=0,0,IF(B275&gt;=Calculator!$C$15,D275+G275,MIN(Calculator!$C$16,D275+G275)))</f>
        <v>2149.03</v>
      </c>
      <c r="F275" s="10">
        <f>IF(D275&lt;=0,0,MIN(Calculator!$C$12,D275+G275-E275))</f>
        <v>200</v>
      </c>
      <c r="G275" s="10">
        <f>ROUND(D275*Calculator!$C$9/1200,2)</f>
        <v>179.26</v>
      </c>
      <c r="H275" s="10">
        <f>E275+F275-G275</f>
        <v>2169.7700000000004</v>
      </c>
      <c r="I275" s="10">
        <f>MAX(0,ROUND(D275-H275,2))</f>
        <v>30923.54</v>
      </c>
      <c r="J275" s="10">
        <f>J274+G275</f>
        <v>325161.64</v>
      </c>
      <c r="K275" s="13">
        <f>INT((B275-1)/12)+1</f>
        <v>23</v>
      </c>
      <c r="L275" s="10">
        <f>IF(L274&lt;=0,0,MAX(0,ROUND(L274-(IF(B275&gt;=Calculator!$C$15,L274+M275,MIN(Calculator!$C$16,L274+M275))-M275),2)))</f>
        <v>152759.85</v>
      </c>
      <c r="M275" s="10">
        <f>ROUND(L274*Calculator!$C$9/1200,2)</f>
        <v>834.57</v>
      </c>
    </row>
    <row r="276" ht="17" customHeight="1" spans="2:13" x14ac:dyDescent="0.25">
      <c r="B276" s="15">
        <v>271</v>
      </c>
      <c r="C276" s="11">
        <f>DATE(YEAR(Calculator!$C$11),MONTH(Calculator!$C$11)+B276-1,DAY(Calculator!$C$11))</f>
        <v>54575</v>
      </c>
      <c r="D276" s="10">
        <f>I275</f>
        <v>30923.54</v>
      </c>
      <c r="E276" s="10">
        <f>IF(D276&lt;=0,0,IF(B276&gt;=Calculator!$C$15,D276+G276,MIN(Calculator!$C$16,D276+G276)))</f>
        <v>2149.03</v>
      </c>
      <c r="F276" s="10">
        <f>IF(D276&lt;=0,0,MIN(Calculator!$C$12,D276+G276-E276))</f>
        <v>200</v>
      </c>
      <c r="G276" s="10">
        <f>ROUND(D276*Calculator!$C$9/1200,2)</f>
        <v>167.5</v>
      </c>
      <c r="H276" s="10">
        <f>E276+F276-G276</f>
        <v>2181.53</v>
      </c>
      <c r="I276" s="10">
        <f>MAX(0,ROUND(D276-H276,2))</f>
        <v>28742.01</v>
      </c>
      <c r="J276" s="10">
        <f>J275+G276</f>
        <v>325329.14</v>
      </c>
      <c r="K276" s="13">
        <f>INT((B276-1)/12)+1</f>
        <v>23</v>
      </c>
      <c r="L276" s="10">
        <f>IF(L275&lt;=0,0,MAX(0,ROUND(L275-(IF(B276&gt;=Calculator!$C$15,L275+M276,MIN(Calculator!$C$16,L275+M276))-M276),2)))</f>
        <v>151438.27</v>
      </c>
      <c r="M276" s="10">
        <f>ROUND(L275*Calculator!$C$9/1200,2)</f>
        <v>827.45</v>
      </c>
    </row>
    <row r="277" ht="17" customHeight="1" spans="2:13" x14ac:dyDescent="0.25">
      <c r="B277" s="15">
        <v>272</v>
      </c>
      <c r="C277" s="11">
        <f>DATE(YEAR(Calculator!$C$11),MONTH(Calculator!$C$11)+B277-1,DAY(Calculator!$C$11))</f>
        <v>54605</v>
      </c>
      <c r="D277" s="10">
        <f>I276</f>
        <v>28742.01</v>
      </c>
      <c r="E277" s="10">
        <f>IF(D277&lt;=0,0,IF(B277&gt;=Calculator!$C$15,D277+G277,MIN(Calculator!$C$16,D277+G277)))</f>
        <v>2149.03</v>
      </c>
      <c r="F277" s="10">
        <f>IF(D277&lt;=0,0,MIN(Calculator!$C$12,D277+G277-E277))</f>
        <v>200</v>
      </c>
      <c r="G277" s="10">
        <f>ROUND(D277*Calculator!$C$9/1200,2)</f>
        <v>155.69</v>
      </c>
      <c r="H277" s="10">
        <f>E277+F277-G277</f>
        <v>2193.34</v>
      </c>
      <c r="I277" s="10">
        <f>MAX(0,ROUND(D277-H277,2))</f>
        <v>26548.67</v>
      </c>
      <c r="J277" s="10">
        <f>J276+G277</f>
        <v>325484.83</v>
      </c>
      <c r="K277" s="13">
        <f>INT((B277-1)/12)+1</f>
        <v>23</v>
      </c>
      <c r="L277" s="10">
        <f>IF(L276&lt;=0,0,MAX(0,ROUND(L276-(IF(B277&gt;=Calculator!$C$15,L276+M277,MIN(Calculator!$C$16,L276+M277))-M277),2)))</f>
        <v>150109.53</v>
      </c>
      <c r="M277" s="10">
        <f>ROUND(L276*Calculator!$C$9/1200,2)</f>
        <v>820.29</v>
      </c>
    </row>
    <row r="278" ht="17" customHeight="1" spans="2:13" x14ac:dyDescent="0.25">
      <c r="B278" s="15">
        <v>273</v>
      </c>
      <c r="C278" s="11">
        <f>DATE(YEAR(Calculator!$C$11),MONTH(Calculator!$C$11)+B278-1,DAY(Calculator!$C$11))</f>
        <v>54636</v>
      </c>
      <c r="D278" s="10">
        <f>I277</f>
        <v>26548.67</v>
      </c>
      <c r="E278" s="10">
        <f>IF(D278&lt;=0,0,IF(B278&gt;=Calculator!$C$15,D278+G278,MIN(Calculator!$C$16,D278+G278)))</f>
        <v>2149.03</v>
      </c>
      <c r="F278" s="10">
        <f>IF(D278&lt;=0,0,MIN(Calculator!$C$12,D278+G278-E278))</f>
        <v>200</v>
      </c>
      <c r="G278" s="10">
        <f>ROUND(D278*Calculator!$C$9/1200,2)</f>
        <v>143.81</v>
      </c>
      <c r="H278" s="10">
        <f>E278+F278-G278</f>
        <v>2205.2200000000003</v>
      </c>
      <c r="I278" s="10">
        <f>MAX(0,ROUND(D278-H278,2))</f>
        <v>24343.45</v>
      </c>
      <c r="J278" s="10">
        <f>J277+G278</f>
        <v>325628.64</v>
      </c>
      <c r="K278" s="13">
        <f>INT((B278-1)/12)+1</f>
        <v>23</v>
      </c>
      <c r="L278" s="10">
        <f>IF(L277&lt;=0,0,MAX(0,ROUND(L277-(IF(B278&gt;=Calculator!$C$15,L277+M278,MIN(Calculator!$C$16,L277+M278))-M278),2)))</f>
        <v>148773.59</v>
      </c>
      <c r="M278" s="10">
        <f>ROUND(L277*Calculator!$C$9/1200,2)</f>
        <v>813.09</v>
      </c>
    </row>
    <row r="279" ht="17" customHeight="1" spans="2:13" x14ac:dyDescent="0.25">
      <c r="B279" s="15">
        <v>274</v>
      </c>
      <c r="C279" s="11">
        <f>DATE(YEAR(Calculator!$C$11),MONTH(Calculator!$C$11)+B279-1,DAY(Calculator!$C$11))</f>
        <v>54667</v>
      </c>
      <c r="D279" s="10">
        <f>I278</f>
        <v>24343.45</v>
      </c>
      <c r="E279" s="10">
        <f>IF(D279&lt;=0,0,IF(B279&gt;=Calculator!$C$15,D279+G279,MIN(Calculator!$C$16,D279+G279)))</f>
        <v>2149.03</v>
      </c>
      <c r="F279" s="10">
        <f>IF(D279&lt;=0,0,MIN(Calculator!$C$12,D279+G279-E279))</f>
        <v>200</v>
      </c>
      <c r="G279" s="10">
        <f>ROUND(D279*Calculator!$C$9/1200,2)</f>
        <v>131.86</v>
      </c>
      <c r="H279" s="10">
        <f>E279+F279-G279</f>
        <v>2217.17</v>
      </c>
      <c r="I279" s="10">
        <f>MAX(0,ROUND(D279-H279,2))</f>
        <v>22126.28</v>
      </c>
      <c r="J279" s="10">
        <f>J278+G279</f>
        <v>325760.5</v>
      </c>
      <c r="K279" s="13">
        <f>INT((B279-1)/12)+1</f>
        <v>23</v>
      </c>
      <c r="L279" s="10">
        <f>IF(L278&lt;=0,0,MAX(0,ROUND(L278-(IF(B279&gt;=Calculator!$C$15,L278+M279,MIN(Calculator!$C$16,L278+M279))-M279),2)))</f>
        <v>147430.42</v>
      </c>
      <c r="M279" s="10">
        <f>ROUND(L278*Calculator!$C$9/1200,2)</f>
        <v>805.86</v>
      </c>
    </row>
    <row r="280" ht="17" customHeight="1" spans="2:13" x14ac:dyDescent="0.25">
      <c r="B280" s="15">
        <v>275</v>
      </c>
      <c r="C280" s="11">
        <f>DATE(YEAR(Calculator!$C$11),MONTH(Calculator!$C$11)+B280-1,DAY(Calculator!$C$11))</f>
        <v>54697</v>
      </c>
      <c r="D280" s="10">
        <f>I279</f>
        <v>22126.28</v>
      </c>
      <c r="E280" s="10">
        <f>IF(D280&lt;=0,0,IF(B280&gt;=Calculator!$C$15,D280+G280,MIN(Calculator!$C$16,D280+G280)))</f>
        <v>2149.03</v>
      </c>
      <c r="F280" s="10">
        <f>IF(D280&lt;=0,0,MIN(Calculator!$C$12,D280+G280-E280))</f>
        <v>200</v>
      </c>
      <c r="G280" s="10">
        <f>ROUND(D280*Calculator!$C$9/1200,2)</f>
        <v>119.85</v>
      </c>
      <c r="H280" s="10">
        <f>E280+F280-G280</f>
        <v>2229.1800000000003</v>
      </c>
      <c r="I280" s="10">
        <f>MAX(0,ROUND(D280-H280,2))</f>
        <v>19897.1</v>
      </c>
      <c r="J280" s="10">
        <f>J279+G280</f>
        <v>325880.35</v>
      </c>
      <c r="K280" s="13">
        <f>INT((B280-1)/12)+1</f>
        <v>23</v>
      </c>
      <c r="L280" s="10">
        <f>IF(L279&lt;=0,0,MAX(0,ROUND(L279-(IF(B280&gt;=Calculator!$C$15,L279+M280,MIN(Calculator!$C$16,L279+M280))-M280),2)))</f>
        <v>146079.97</v>
      </c>
      <c r="M280" s="10">
        <f>ROUND(L279*Calculator!$C$9/1200,2)</f>
        <v>798.58</v>
      </c>
    </row>
    <row r="281" ht="17" customHeight="1" spans="2:13" x14ac:dyDescent="0.25">
      <c r="B281" s="15">
        <v>276</v>
      </c>
      <c r="C281" s="11">
        <f>DATE(YEAR(Calculator!$C$11),MONTH(Calculator!$C$11)+B281-1,DAY(Calculator!$C$11))</f>
        <v>54728</v>
      </c>
      <c r="D281" s="10">
        <f>I280</f>
        <v>19897.1</v>
      </c>
      <c r="E281" s="10">
        <f>IF(D281&lt;=0,0,IF(B281&gt;=Calculator!$C$15,D281+G281,MIN(Calculator!$C$16,D281+G281)))</f>
        <v>2149.03</v>
      </c>
      <c r="F281" s="10">
        <f>IF(D281&lt;=0,0,MIN(Calculator!$C$12,D281+G281-E281))</f>
        <v>200</v>
      </c>
      <c r="G281" s="10">
        <f>ROUND(D281*Calculator!$C$9/1200,2)</f>
        <v>107.78</v>
      </c>
      <c r="H281" s="10">
        <f>E281+F281-G281</f>
        <v>2241.25</v>
      </c>
      <c r="I281" s="10">
        <f>MAX(0,ROUND(D281-H281,2))</f>
        <v>17655.85</v>
      </c>
      <c r="J281" s="10">
        <f>J280+G281</f>
        <v>325988.13</v>
      </c>
      <c r="K281" s="13">
        <f>INT((B281-1)/12)+1</f>
        <v>23</v>
      </c>
      <c r="L281" s="10">
        <f>IF(L280&lt;=0,0,MAX(0,ROUND(L280-(IF(B281&gt;=Calculator!$C$15,L280+M281,MIN(Calculator!$C$16,L280+M281))-M281),2)))</f>
        <v>144722.21</v>
      </c>
      <c r="M281" s="10">
        <f>ROUND(L280*Calculator!$C$9/1200,2)</f>
        <v>791.27</v>
      </c>
    </row>
    <row r="282" ht="17" customHeight="1" spans="2:13" x14ac:dyDescent="0.25">
      <c r="B282" s="15">
        <v>277</v>
      </c>
      <c r="C282" s="11">
        <f>DATE(YEAR(Calculator!$C$11),MONTH(Calculator!$C$11)+B282-1,DAY(Calculator!$C$11))</f>
        <v>54758</v>
      </c>
      <c r="D282" s="10">
        <f>I281</f>
        <v>17655.85</v>
      </c>
      <c r="E282" s="10">
        <f>IF(D282&lt;=0,0,IF(B282&gt;=Calculator!$C$15,D282+G282,MIN(Calculator!$C$16,D282+G282)))</f>
        <v>2149.03</v>
      </c>
      <c r="F282" s="10">
        <f>IF(D282&lt;=0,0,MIN(Calculator!$C$12,D282+G282-E282))</f>
        <v>200</v>
      </c>
      <c r="G282" s="10">
        <f>ROUND(D282*Calculator!$C$9/1200,2)</f>
        <v>95.64</v>
      </c>
      <c r="H282" s="10">
        <f>E282+F282-G282</f>
        <v>2253.3900000000003</v>
      </c>
      <c r="I282" s="10">
        <f>MAX(0,ROUND(D282-H282,2))</f>
        <v>15402.46</v>
      </c>
      <c r="J282" s="10">
        <f>J281+G282</f>
        <v>326083.77</v>
      </c>
      <c r="K282" s="13">
        <f>INT((B282-1)/12)+1</f>
        <v>24</v>
      </c>
      <c r="L282" s="10">
        <f>IF(L281&lt;=0,0,MAX(0,ROUND(L281-(IF(B282&gt;=Calculator!$C$15,L281+M282,MIN(Calculator!$C$16,L281+M282))-M282),2)))</f>
        <v>143357.09</v>
      </c>
      <c r="M282" s="10">
        <f>ROUND(L281*Calculator!$C$9/1200,2)</f>
        <v>783.91</v>
      </c>
    </row>
    <row r="283" ht="17" customHeight="1" spans="2:13" x14ac:dyDescent="0.25">
      <c r="B283" s="15">
        <v>278</v>
      </c>
      <c r="C283" s="11">
        <f>DATE(YEAR(Calculator!$C$11),MONTH(Calculator!$C$11)+B283-1,DAY(Calculator!$C$11))</f>
        <v>54789</v>
      </c>
      <c r="D283" s="10">
        <f>I282</f>
        <v>15402.46</v>
      </c>
      <c r="E283" s="10">
        <f>IF(D283&lt;=0,0,IF(B283&gt;=Calculator!$C$15,D283+G283,MIN(Calculator!$C$16,D283+G283)))</f>
        <v>2149.03</v>
      </c>
      <c r="F283" s="10">
        <f>IF(D283&lt;=0,0,MIN(Calculator!$C$12,D283+G283-E283))</f>
        <v>200</v>
      </c>
      <c r="G283" s="10">
        <f>ROUND(D283*Calculator!$C$9/1200,2)</f>
        <v>83.43</v>
      </c>
      <c r="H283" s="10">
        <f>E283+F283-G283</f>
        <v>2265.6000000000004</v>
      </c>
      <c r="I283" s="10">
        <f>MAX(0,ROUND(D283-H283,2))</f>
        <v>13136.86</v>
      </c>
      <c r="J283" s="10">
        <f>J282+G283</f>
        <v>326167.2</v>
      </c>
      <c r="K283" s="13">
        <f>INT((B283-1)/12)+1</f>
        <v>24</v>
      </c>
      <c r="L283" s="10">
        <f>IF(L282&lt;=0,0,MAX(0,ROUND(L282-(IF(B283&gt;=Calculator!$C$15,L282+M283,MIN(Calculator!$C$16,L282+M283))-M283),2)))</f>
        <v>141984.58</v>
      </c>
      <c r="M283" s="10">
        <f>ROUND(L282*Calculator!$C$9/1200,2)</f>
        <v>776.52</v>
      </c>
    </row>
    <row r="284" ht="17" customHeight="1" spans="2:13" x14ac:dyDescent="0.25">
      <c r="B284" s="15">
        <v>279</v>
      </c>
      <c r="C284" s="11">
        <f>DATE(YEAR(Calculator!$C$11),MONTH(Calculator!$C$11)+B284-1,DAY(Calculator!$C$11))</f>
        <v>54820</v>
      </c>
      <c r="D284" s="10">
        <f>I283</f>
        <v>13136.86</v>
      </c>
      <c r="E284" s="10">
        <f>IF(D284&lt;=0,0,IF(B284&gt;=Calculator!$C$15,D284+G284,MIN(Calculator!$C$16,D284+G284)))</f>
        <v>2149.03</v>
      </c>
      <c r="F284" s="10">
        <f>IF(D284&lt;=0,0,MIN(Calculator!$C$12,D284+G284-E284))</f>
        <v>200</v>
      </c>
      <c r="G284" s="10">
        <f>ROUND(D284*Calculator!$C$9/1200,2)</f>
        <v>71.16</v>
      </c>
      <c r="H284" s="10">
        <f>E284+F284-G284</f>
        <v>2277.8700000000003</v>
      </c>
      <c r="I284" s="10">
        <f>MAX(0,ROUND(D284-H284,2))</f>
        <v>10858.99</v>
      </c>
      <c r="J284" s="10">
        <f>J283+G284</f>
        <v>326238.36</v>
      </c>
      <c r="K284" s="13">
        <f>INT((B284-1)/12)+1</f>
        <v>24</v>
      </c>
      <c r="L284" s="10">
        <f>IF(L283&lt;=0,0,MAX(0,ROUND(L283-(IF(B284&gt;=Calculator!$C$15,L283+M284,MIN(Calculator!$C$16,L283+M284))-M284),2)))</f>
        <v>140604.63</v>
      </c>
      <c r="M284" s="10">
        <f>ROUND(L283*Calculator!$C$9/1200,2)</f>
        <v>769.08</v>
      </c>
    </row>
    <row r="285" ht="17" customHeight="1" spans="2:13" x14ac:dyDescent="0.25">
      <c r="B285" s="15">
        <v>280</v>
      </c>
      <c r="C285" s="11">
        <f>DATE(YEAR(Calculator!$C$11),MONTH(Calculator!$C$11)+B285-1,DAY(Calculator!$C$11))</f>
        <v>54848</v>
      </c>
      <c r="D285" s="10">
        <f>I284</f>
        <v>10858.99</v>
      </c>
      <c r="E285" s="10">
        <f>IF(D285&lt;=0,0,IF(B285&gt;=Calculator!$C$15,D285+G285,MIN(Calculator!$C$16,D285+G285)))</f>
        <v>2149.03</v>
      </c>
      <c r="F285" s="10">
        <f>IF(D285&lt;=0,0,MIN(Calculator!$C$12,D285+G285-E285))</f>
        <v>200</v>
      </c>
      <c r="G285" s="10">
        <f>ROUND(D285*Calculator!$C$9/1200,2)</f>
        <v>58.82</v>
      </c>
      <c r="H285" s="10">
        <f>E285+F285-G285</f>
        <v>2290.21</v>
      </c>
      <c r="I285" s="10">
        <f>MAX(0,ROUND(D285-H285,2))</f>
        <v>8568.78</v>
      </c>
      <c r="J285" s="10">
        <f>J284+G285</f>
        <v>326297.18</v>
      </c>
      <c r="K285" s="13">
        <f>INT((B285-1)/12)+1</f>
        <v>24</v>
      </c>
      <c r="L285" s="10">
        <f>IF(L284&lt;=0,0,MAX(0,ROUND(L284-(IF(B285&gt;=Calculator!$C$15,L284+M285,MIN(Calculator!$C$16,L284+M285))-M285),2)))</f>
        <v>139217.21</v>
      </c>
      <c r="M285" s="10">
        <f>ROUND(L284*Calculator!$C$9/1200,2)</f>
        <v>761.61</v>
      </c>
    </row>
    <row r="286" ht="17" customHeight="1" spans="2:13" x14ac:dyDescent="0.25">
      <c r="B286" s="15">
        <v>281</v>
      </c>
      <c r="C286" s="11">
        <f>DATE(YEAR(Calculator!$C$11),MONTH(Calculator!$C$11)+B286-1,DAY(Calculator!$C$11))</f>
        <v>54879</v>
      </c>
      <c r="D286" s="10">
        <f>I285</f>
        <v>8568.78</v>
      </c>
      <c r="E286" s="10">
        <f>IF(D286&lt;=0,0,IF(B286&gt;=Calculator!$C$15,D286+G286,MIN(Calculator!$C$16,D286+G286)))</f>
        <v>2149.03</v>
      </c>
      <c r="F286" s="10">
        <f>IF(D286&lt;=0,0,MIN(Calculator!$C$12,D286+G286-E286))</f>
        <v>200</v>
      </c>
      <c r="G286" s="10">
        <f>ROUND(D286*Calculator!$C$9/1200,2)</f>
        <v>46.41</v>
      </c>
      <c r="H286" s="10">
        <f>E286+F286-G286</f>
        <v>2302.6200000000003</v>
      </c>
      <c r="I286" s="10">
        <f>MAX(0,ROUND(D286-H286,2))</f>
        <v>6266.16</v>
      </c>
      <c r="J286" s="10">
        <f>J285+G286</f>
        <v>326343.58999999997</v>
      </c>
      <c r="K286" s="13">
        <f>INT((B286-1)/12)+1</f>
        <v>24</v>
      </c>
      <c r="L286" s="10">
        <f>IF(L285&lt;=0,0,MAX(0,ROUND(L285-(IF(B286&gt;=Calculator!$C$15,L285+M286,MIN(Calculator!$C$16,L285+M286))-M286),2)))</f>
        <v>137822.27</v>
      </c>
      <c r="M286" s="10">
        <f>ROUND(L285*Calculator!$C$9/1200,2)</f>
        <v>754.09</v>
      </c>
    </row>
    <row r="287" ht="17" customHeight="1" spans="2:13" x14ac:dyDescent="0.25">
      <c r="B287" s="15">
        <v>282</v>
      </c>
      <c r="C287" s="11">
        <f>DATE(YEAR(Calculator!$C$11),MONTH(Calculator!$C$11)+B287-1,DAY(Calculator!$C$11))</f>
        <v>54909</v>
      </c>
      <c r="D287" s="10">
        <f>I286</f>
        <v>6266.16</v>
      </c>
      <c r="E287" s="10">
        <f>IF(D287&lt;=0,0,IF(B287&gt;=Calculator!$C$15,D287+G287,MIN(Calculator!$C$16,D287+G287)))</f>
        <v>2149.03</v>
      </c>
      <c r="F287" s="10">
        <f>IF(D287&lt;=0,0,MIN(Calculator!$C$12,D287+G287-E287))</f>
        <v>200</v>
      </c>
      <c r="G287" s="10">
        <f>ROUND(D287*Calculator!$C$9/1200,2)</f>
        <v>33.94</v>
      </c>
      <c r="H287" s="10">
        <f>E287+F287-G287</f>
        <v>2315.09</v>
      </c>
      <c r="I287" s="10">
        <f>MAX(0,ROUND(D287-H287,2))</f>
        <v>3951.07</v>
      </c>
      <c r="J287" s="10">
        <f>J286+G287</f>
        <v>326377.52999999997</v>
      </c>
      <c r="K287" s="13">
        <f>INT((B287-1)/12)+1</f>
        <v>24</v>
      </c>
      <c r="L287" s="10">
        <f>IF(L286&lt;=0,0,MAX(0,ROUND(L286-(IF(B287&gt;=Calculator!$C$15,L286+M287,MIN(Calculator!$C$16,L286+M287))-M287),2)))</f>
        <v>136419.78</v>
      </c>
      <c r="M287" s="10">
        <f>ROUND(L286*Calculator!$C$9/1200,2)</f>
        <v>746.54</v>
      </c>
    </row>
    <row r="288" ht="17" customHeight="1" spans="2:13" x14ac:dyDescent="0.25">
      <c r="B288" s="15">
        <v>283</v>
      </c>
      <c r="C288" s="11">
        <f>DATE(YEAR(Calculator!$C$11),MONTH(Calculator!$C$11)+B288-1,DAY(Calculator!$C$11))</f>
        <v>54940</v>
      </c>
      <c r="D288" s="10">
        <f>I287</f>
        <v>3951.07</v>
      </c>
      <c r="E288" s="10">
        <f>IF(D288&lt;=0,0,IF(B288&gt;=Calculator!$C$15,D288+G288,MIN(Calculator!$C$16,D288+G288)))</f>
        <v>2149.03</v>
      </c>
      <c r="F288" s="10">
        <f>IF(D288&lt;=0,0,MIN(Calculator!$C$12,D288+G288-E288))</f>
        <v>200</v>
      </c>
      <c r="G288" s="10">
        <f>ROUND(D288*Calculator!$C$9/1200,2)</f>
        <v>21.4</v>
      </c>
      <c r="H288" s="10">
        <f>E288+F288-G288</f>
        <v>2327.63</v>
      </c>
      <c r="I288" s="10">
        <f>MAX(0,ROUND(D288-H288,2))</f>
        <v>1623.44</v>
      </c>
      <c r="J288" s="10">
        <f>J287+G288</f>
        <v>326398.93</v>
      </c>
      <c r="K288" s="13">
        <f>INT((B288-1)/12)+1</f>
        <v>24</v>
      </c>
      <c r="L288" s="10">
        <f>IF(L287&lt;=0,0,MAX(0,ROUND(L287-(IF(B288&gt;=Calculator!$C$15,L287+M288,MIN(Calculator!$C$16,L287+M288))-M288),2)))</f>
        <v>135009.69</v>
      </c>
      <c r="M288" s="10">
        <f>ROUND(L287*Calculator!$C$9/1200,2)</f>
        <v>738.94</v>
      </c>
    </row>
    <row r="289" ht="17" customHeight="1" spans="2:13" x14ac:dyDescent="0.25">
      <c r="B289" s="15">
        <v>284</v>
      </c>
      <c r="C289" s="11">
        <f>DATE(YEAR(Calculator!$C$11),MONTH(Calculator!$C$11)+B289-1,DAY(Calculator!$C$11))</f>
        <v>54970</v>
      </c>
      <c r="D289" s="10">
        <f>I288</f>
        <v>1623.44</v>
      </c>
      <c r="E289" s="10">
        <f>IF(D289&lt;=0,0,IF(B289&gt;=Calculator!$C$15,D289+G289,MIN(Calculator!$C$16,D289+G289)))</f>
        <v>1632.23</v>
      </c>
      <c r="F289" s="10">
        <f>IF(D289&lt;=0,0,MIN(Calculator!$C$12,D289+G289-E289))</f>
        <v>0</v>
      </c>
      <c r="G289" s="10">
        <f>ROUND(D289*Calculator!$C$9/1200,2)</f>
        <v>8.79</v>
      </c>
      <c r="H289" s="10">
        <f>E289+F289-G289</f>
        <v>1623.44</v>
      </c>
      <c r="I289" s="10">
        <f>MAX(0,ROUND(D289-H289,2))</f>
        <v>0</v>
      </c>
      <c r="J289" s="10">
        <f>J288+G289</f>
        <v>326407.72</v>
      </c>
      <c r="K289" s="13">
        <f>INT((B289-1)/12)+1</f>
        <v>24</v>
      </c>
      <c r="L289" s="10">
        <f>IF(L288&lt;=0,0,MAX(0,ROUND(L288-(IF(B289&gt;=Calculator!$C$15,L288+M289,MIN(Calculator!$C$16,L288+M289))-M289),2)))</f>
        <v>133591.96</v>
      </c>
      <c r="M289" s="10">
        <f>ROUND(L288*Calculator!$C$9/1200,2)</f>
        <v>731.3</v>
      </c>
    </row>
    <row r="290" ht="17" customHeight="1" spans="2:13" x14ac:dyDescent="0.25">
      <c r="B290" s="15">
        <v>285</v>
      </c>
      <c r="C290" s="11">
        <f>DATE(YEAR(Calculator!$C$11),MONTH(Calculator!$C$11)+B290-1,DAY(Calculator!$C$11))</f>
        <v>55001</v>
      </c>
      <c r="D290" s="10">
        <f>I289</f>
        <v>0</v>
      </c>
      <c r="E290" s="10">
        <f>IF(D290&lt;=0,0,IF(B290&gt;=Calculator!$C$15,D290+G290,MIN(Calculator!$C$16,D290+G290)))</f>
        <v>0</v>
      </c>
      <c r="F290" s="10">
        <f>IF(D290&lt;=0,0,MIN(Calculator!$C$12,D290+G290-E290))</f>
        <v>0</v>
      </c>
      <c r="G290" s="10">
        <f>ROUND(D290*Calculator!$C$9/1200,2)</f>
        <v>0</v>
      </c>
      <c r="H290" s="10">
        <f>E290+F290-G290</f>
        <v>0</v>
      </c>
      <c r="I290" s="10">
        <f>MAX(0,ROUND(D290-H290,2))</f>
        <v>0</v>
      </c>
      <c r="J290" s="10">
        <f>J289+G290</f>
        <v>326407.72</v>
      </c>
      <c r="K290" s="13">
        <f>INT((B290-1)/12)+1</f>
        <v>24</v>
      </c>
      <c r="L290" s="10">
        <f>IF(L289&lt;=0,0,MAX(0,ROUND(L289-(IF(B290&gt;=Calculator!$C$15,L289+M290,MIN(Calculator!$C$16,L289+M290))-M290),2)))</f>
        <v>132166.55</v>
      </c>
      <c r="M290" s="10">
        <f>ROUND(L289*Calculator!$C$9/1200,2)</f>
        <v>723.62</v>
      </c>
    </row>
    <row r="291" ht="17" customHeight="1" spans="2:13" x14ac:dyDescent="0.25">
      <c r="B291" s="15">
        <v>286</v>
      </c>
      <c r="C291" s="11">
        <f>DATE(YEAR(Calculator!$C$11),MONTH(Calculator!$C$11)+B291-1,DAY(Calculator!$C$11))</f>
        <v>55032</v>
      </c>
      <c r="D291" s="10">
        <f>I290</f>
        <v>0</v>
      </c>
      <c r="E291" s="10">
        <f>IF(D291&lt;=0,0,IF(B291&gt;=Calculator!$C$15,D291+G291,MIN(Calculator!$C$16,D291+G291)))</f>
        <v>0</v>
      </c>
      <c r="F291" s="10">
        <f>IF(D291&lt;=0,0,MIN(Calculator!$C$12,D291+G291-E291))</f>
        <v>0</v>
      </c>
      <c r="G291" s="10">
        <f>ROUND(D291*Calculator!$C$9/1200,2)</f>
        <v>0</v>
      </c>
      <c r="H291" s="10">
        <f>E291+F291-G291</f>
        <v>0</v>
      </c>
      <c r="I291" s="10">
        <f>MAX(0,ROUND(D291-H291,2))</f>
        <v>0</v>
      </c>
      <c r="J291" s="10">
        <f>J290+G291</f>
        <v>326407.72</v>
      </c>
      <c r="K291" s="13">
        <f>INT((B291-1)/12)+1</f>
        <v>24</v>
      </c>
      <c r="L291" s="10">
        <f>IF(L290&lt;=0,0,MAX(0,ROUND(L290-(IF(B291&gt;=Calculator!$C$15,L290+M291,MIN(Calculator!$C$16,L290+M291))-M291),2)))</f>
        <v>130733.42</v>
      </c>
      <c r="M291" s="10">
        <f>ROUND(L290*Calculator!$C$9/1200,2)</f>
        <v>715.9</v>
      </c>
    </row>
    <row r="292" ht="17" customHeight="1" spans="2:13" x14ac:dyDescent="0.25">
      <c r="B292" s="15">
        <v>287</v>
      </c>
      <c r="C292" s="11">
        <f>DATE(YEAR(Calculator!$C$11),MONTH(Calculator!$C$11)+B292-1,DAY(Calculator!$C$11))</f>
        <v>55062</v>
      </c>
      <c r="D292" s="10">
        <f>I291</f>
        <v>0</v>
      </c>
      <c r="E292" s="10">
        <f>IF(D292&lt;=0,0,IF(B292&gt;=Calculator!$C$15,D292+G292,MIN(Calculator!$C$16,D292+G292)))</f>
        <v>0</v>
      </c>
      <c r="F292" s="10">
        <f>IF(D292&lt;=0,0,MIN(Calculator!$C$12,D292+G292-E292))</f>
        <v>0</v>
      </c>
      <c r="G292" s="10">
        <f>ROUND(D292*Calculator!$C$9/1200,2)</f>
        <v>0</v>
      </c>
      <c r="H292" s="10">
        <f>E292+F292-G292</f>
        <v>0</v>
      </c>
      <c r="I292" s="10">
        <f>MAX(0,ROUND(D292-H292,2))</f>
        <v>0</v>
      </c>
      <c r="J292" s="10">
        <f>J291+G292</f>
        <v>326407.72</v>
      </c>
      <c r="K292" s="13">
        <f>INT((B292-1)/12)+1</f>
        <v>24</v>
      </c>
      <c r="L292" s="10">
        <f>IF(L291&lt;=0,0,MAX(0,ROUND(L291-(IF(B292&gt;=Calculator!$C$15,L291+M292,MIN(Calculator!$C$16,L291+M292))-M292),2)))</f>
        <v>129292.53</v>
      </c>
      <c r="M292" s="10">
        <f>ROUND(L291*Calculator!$C$9/1200,2)</f>
        <v>708.14</v>
      </c>
    </row>
    <row r="293" ht="17" customHeight="1" spans="2:13" x14ac:dyDescent="0.25">
      <c r="B293" s="15">
        <v>288</v>
      </c>
      <c r="C293" s="11">
        <f>DATE(YEAR(Calculator!$C$11),MONTH(Calculator!$C$11)+B293-1,DAY(Calculator!$C$11))</f>
        <v>55093</v>
      </c>
      <c r="D293" s="10">
        <f>I292</f>
        <v>0</v>
      </c>
      <c r="E293" s="10">
        <f>IF(D293&lt;=0,0,IF(B293&gt;=Calculator!$C$15,D293+G293,MIN(Calculator!$C$16,D293+G293)))</f>
        <v>0</v>
      </c>
      <c r="F293" s="10">
        <f>IF(D293&lt;=0,0,MIN(Calculator!$C$12,D293+G293-E293))</f>
        <v>0</v>
      </c>
      <c r="G293" s="10">
        <f>ROUND(D293*Calculator!$C$9/1200,2)</f>
        <v>0</v>
      </c>
      <c r="H293" s="10">
        <f>E293+F293-G293</f>
        <v>0</v>
      </c>
      <c r="I293" s="10">
        <f>MAX(0,ROUND(D293-H293,2))</f>
        <v>0</v>
      </c>
      <c r="J293" s="10">
        <f>J292+G293</f>
        <v>326407.72</v>
      </c>
      <c r="K293" s="13">
        <f>INT((B293-1)/12)+1</f>
        <v>24</v>
      </c>
      <c r="L293" s="10">
        <f>IF(L292&lt;=0,0,MAX(0,ROUND(L292-(IF(B293&gt;=Calculator!$C$15,L292+M293,MIN(Calculator!$C$16,L292+M293))-M293),2)))</f>
        <v>127843.83</v>
      </c>
      <c r="M293" s="10">
        <f>ROUND(L292*Calculator!$C$9/1200,2)</f>
        <v>700.33</v>
      </c>
    </row>
    <row r="294" ht="17" customHeight="1" spans="2:13" x14ac:dyDescent="0.25">
      <c r="B294" s="15">
        <v>289</v>
      </c>
      <c r="C294" s="11">
        <f>DATE(YEAR(Calculator!$C$11),MONTH(Calculator!$C$11)+B294-1,DAY(Calculator!$C$11))</f>
        <v>55123</v>
      </c>
      <c r="D294" s="10">
        <f>I293</f>
        <v>0</v>
      </c>
      <c r="E294" s="10">
        <f>IF(D294&lt;=0,0,IF(B294&gt;=Calculator!$C$15,D294+G294,MIN(Calculator!$C$16,D294+G294)))</f>
        <v>0</v>
      </c>
      <c r="F294" s="10">
        <f>IF(D294&lt;=0,0,MIN(Calculator!$C$12,D294+G294-E294))</f>
        <v>0</v>
      </c>
      <c r="G294" s="10">
        <f>ROUND(D294*Calculator!$C$9/1200,2)</f>
        <v>0</v>
      </c>
      <c r="H294" s="10">
        <f>E294+F294-G294</f>
        <v>0</v>
      </c>
      <c r="I294" s="10">
        <f>MAX(0,ROUND(D294-H294,2))</f>
        <v>0</v>
      </c>
      <c r="J294" s="10">
        <f>J293+G294</f>
        <v>326407.72</v>
      </c>
      <c r="K294" s="13">
        <f>INT((B294-1)/12)+1</f>
        <v>25</v>
      </c>
      <c r="L294" s="10">
        <f>IF(L293&lt;=0,0,MAX(0,ROUND(L293-(IF(B294&gt;=Calculator!$C$15,L293+M294,MIN(Calculator!$C$16,L293+M294))-M294),2)))</f>
        <v>126387.29</v>
      </c>
      <c r="M294" s="10">
        <f>ROUND(L293*Calculator!$C$9/1200,2)</f>
        <v>692.49</v>
      </c>
    </row>
    <row r="295" ht="17" customHeight="1" spans="2:13" x14ac:dyDescent="0.25">
      <c r="B295" s="15">
        <v>290</v>
      </c>
      <c r="C295" s="11">
        <f>DATE(YEAR(Calculator!$C$11),MONTH(Calculator!$C$11)+B295-1,DAY(Calculator!$C$11))</f>
        <v>55154</v>
      </c>
      <c r="D295" s="10">
        <f>I294</f>
        <v>0</v>
      </c>
      <c r="E295" s="10">
        <f>IF(D295&lt;=0,0,IF(B295&gt;=Calculator!$C$15,D295+G295,MIN(Calculator!$C$16,D295+G295)))</f>
        <v>0</v>
      </c>
      <c r="F295" s="10">
        <f>IF(D295&lt;=0,0,MIN(Calculator!$C$12,D295+G295-E295))</f>
        <v>0</v>
      </c>
      <c r="G295" s="10">
        <f>ROUND(D295*Calculator!$C$9/1200,2)</f>
        <v>0</v>
      </c>
      <c r="H295" s="10">
        <f>E295+F295-G295</f>
        <v>0</v>
      </c>
      <c r="I295" s="10">
        <f>MAX(0,ROUND(D295-H295,2))</f>
        <v>0</v>
      </c>
      <c r="J295" s="10">
        <f>J294+G295</f>
        <v>326407.72</v>
      </c>
      <c r="K295" s="13">
        <f>INT((B295-1)/12)+1</f>
        <v>25</v>
      </c>
      <c r="L295" s="10">
        <f>IF(L294&lt;=0,0,MAX(0,ROUND(L294-(IF(B295&gt;=Calculator!$C$15,L294+M295,MIN(Calculator!$C$16,L294+M295))-M295),2)))</f>
        <v>124922.86</v>
      </c>
      <c r="M295" s="10">
        <f>ROUND(L294*Calculator!$C$9/1200,2)</f>
        <v>684.6</v>
      </c>
    </row>
    <row r="296" ht="17" customHeight="1" spans="2:13" x14ac:dyDescent="0.25">
      <c r="B296" s="15">
        <v>291</v>
      </c>
      <c r="C296" s="11">
        <f>DATE(YEAR(Calculator!$C$11),MONTH(Calculator!$C$11)+B296-1,DAY(Calculator!$C$11))</f>
        <v>55185</v>
      </c>
      <c r="D296" s="10">
        <f>I295</f>
        <v>0</v>
      </c>
      <c r="E296" s="10">
        <f>IF(D296&lt;=0,0,IF(B296&gt;=Calculator!$C$15,D296+G296,MIN(Calculator!$C$16,D296+G296)))</f>
        <v>0</v>
      </c>
      <c r="F296" s="10">
        <f>IF(D296&lt;=0,0,MIN(Calculator!$C$12,D296+G296-E296))</f>
        <v>0</v>
      </c>
      <c r="G296" s="10">
        <f>ROUND(D296*Calculator!$C$9/1200,2)</f>
        <v>0</v>
      </c>
      <c r="H296" s="10">
        <f>E296+F296-G296</f>
        <v>0</v>
      </c>
      <c r="I296" s="10">
        <f>MAX(0,ROUND(D296-H296,2))</f>
        <v>0</v>
      </c>
      <c r="J296" s="10">
        <f>J295+G296</f>
        <v>326407.72</v>
      </c>
      <c r="K296" s="13">
        <f>INT((B296-1)/12)+1</f>
        <v>25</v>
      </c>
      <c r="L296" s="10">
        <f>IF(L295&lt;=0,0,MAX(0,ROUND(L295-(IF(B296&gt;=Calculator!$C$15,L295+M296,MIN(Calculator!$C$16,L295+M296))-M296),2)))</f>
        <v>123450.5</v>
      </c>
      <c r="M296" s="10">
        <f>ROUND(L295*Calculator!$C$9/1200,2)</f>
        <v>676.67</v>
      </c>
    </row>
    <row r="297" ht="17" customHeight="1" spans="2:13" x14ac:dyDescent="0.25">
      <c r="B297" s="15">
        <v>292</v>
      </c>
      <c r="C297" s="11">
        <f>DATE(YEAR(Calculator!$C$11),MONTH(Calculator!$C$11)+B297-1,DAY(Calculator!$C$11))</f>
        <v>55213</v>
      </c>
      <c r="D297" s="10">
        <f>I296</f>
        <v>0</v>
      </c>
      <c r="E297" s="10">
        <f>IF(D297&lt;=0,0,IF(B297&gt;=Calculator!$C$15,D297+G297,MIN(Calculator!$C$16,D297+G297)))</f>
        <v>0</v>
      </c>
      <c r="F297" s="10">
        <f>IF(D297&lt;=0,0,MIN(Calculator!$C$12,D297+G297-E297))</f>
        <v>0</v>
      </c>
      <c r="G297" s="10">
        <f>ROUND(D297*Calculator!$C$9/1200,2)</f>
        <v>0</v>
      </c>
      <c r="H297" s="10">
        <f>E297+F297-G297</f>
        <v>0</v>
      </c>
      <c r="I297" s="10">
        <f>MAX(0,ROUND(D297-H297,2))</f>
        <v>0</v>
      </c>
      <c r="J297" s="10">
        <f>J296+G297</f>
        <v>326407.72</v>
      </c>
      <c r="K297" s="13">
        <f>INT((B297-1)/12)+1</f>
        <v>25</v>
      </c>
      <c r="L297" s="10">
        <f>IF(L296&lt;=0,0,MAX(0,ROUND(L296-(IF(B297&gt;=Calculator!$C$15,L296+M297,MIN(Calculator!$C$16,L296+M297))-M297),2)))</f>
        <v>121970.16</v>
      </c>
      <c r="M297" s="10">
        <f>ROUND(L296*Calculator!$C$9/1200,2)</f>
        <v>668.69</v>
      </c>
    </row>
    <row r="298" ht="17" customHeight="1" spans="2:13" x14ac:dyDescent="0.25">
      <c r="B298" s="15">
        <v>293</v>
      </c>
      <c r="C298" s="11">
        <f>DATE(YEAR(Calculator!$C$11),MONTH(Calculator!$C$11)+B298-1,DAY(Calculator!$C$11))</f>
        <v>55244</v>
      </c>
      <c r="D298" s="10">
        <f>I297</f>
        <v>0</v>
      </c>
      <c r="E298" s="10">
        <f>IF(D298&lt;=0,0,IF(B298&gt;=Calculator!$C$15,D298+G298,MIN(Calculator!$C$16,D298+G298)))</f>
        <v>0</v>
      </c>
      <c r="F298" s="10">
        <f>IF(D298&lt;=0,0,MIN(Calculator!$C$12,D298+G298-E298))</f>
        <v>0</v>
      </c>
      <c r="G298" s="10">
        <f>ROUND(D298*Calculator!$C$9/1200,2)</f>
        <v>0</v>
      </c>
      <c r="H298" s="10">
        <f>E298+F298-G298</f>
        <v>0</v>
      </c>
      <c r="I298" s="10">
        <f>MAX(0,ROUND(D298-H298,2))</f>
        <v>0</v>
      </c>
      <c r="J298" s="10">
        <f>J297+G298</f>
        <v>326407.72</v>
      </c>
      <c r="K298" s="13">
        <f>INT((B298-1)/12)+1</f>
        <v>25</v>
      </c>
      <c r="L298" s="10">
        <f>IF(L297&lt;=0,0,MAX(0,ROUND(L297-(IF(B298&gt;=Calculator!$C$15,L297+M298,MIN(Calculator!$C$16,L297+M298))-M298),2)))</f>
        <v>120481.8</v>
      </c>
      <c r="M298" s="10">
        <f>ROUND(L297*Calculator!$C$9/1200,2)</f>
        <v>660.67</v>
      </c>
    </row>
    <row r="299" ht="17" customHeight="1" spans="2:13" x14ac:dyDescent="0.25">
      <c r="B299" s="15">
        <v>294</v>
      </c>
      <c r="C299" s="11">
        <f>DATE(YEAR(Calculator!$C$11),MONTH(Calculator!$C$11)+B299-1,DAY(Calculator!$C$11))</f>
        <v>55274</v>
      </c>
      <c r="D299" s="10">
        <f>I298</f>
        <v>0</v>
      </c>
      <c r="E299" s="10">
        <f>IF(D299&lt;=0,0,IF(B299&gt;=Calculator!$C$15,D299+G299,MIN(Calculator!$C$16,D299+G299)))</f>
        <v>0</v>
      </c>
      <c r="F299" s="10">
        <f>IF(D299&lt;=0,0,MIN(Calculator!$C$12,D299+G299-E299))</f>
        <v>0</v>
      </c>
      <c r="G299" s="10">
        <f>ROUND(D299*Calculator!$C$9/1200,2)</f>
        <v>0</v>
      </c>
      <c r="H299" s="10">
        <f>E299+F299-G299</f>
        <v>0</v>
      </c>
      <c r="I299" s="10">
        <f>MAX(0,ROUND(D299-H299,2))</f>
        <v>0</v>
      </c>
      <c r="J299" s="10">
        <f>J298+G299</f>
        <v>326407.72</v>
      </c>
      <c r="K299" s="13">
        <f>INT((B299-1)/12)+1</f>
        <v>25</v>
      </c>
      <c r="L299" s="10">
        <f>IF(L298&lt;=0,0,MAX(0,ROUND(L298-(IF(B299&gt;=Calculator!$C$15,L298+M299,MIN(Calculator!$C$16,L298+M299))-M299),2)))</f>
        <v>118985.38</v>
      </c>
      <c r="M299" s="10">
        <f>ROUND(L298*Calculator!$C$9/1200,2)</f>
        <v>652.61</v>
      </c>
    </row>
    <row r="300" ht="17" customHeight="1" spans="2:13" x14ac:dyDescent="0.25">
      <c r="B300" s="15">
        <v>295</v>
      </c>
      <c r="C300" s="11">
        <f>DATE(YEAR(Calculator!$C$11),MONTH(Calculator!$C$11)+B300-1,DAY(Calculator!$C$11))</f>
        <v>55305</v>
      </c>
      <c r="D300" s="10">
        <f>I299</f>
        <v>0</v>
      </c>
      <c r="E300" s="10">
        <f>IF(D300&lt;=0,0,IF(B300&gt;=Calculator!$C$15,D300+G300,MIN(Calculator!$C$16,D300+G300)))</f>
        <v>0</v>
      </c>
      <c r="F300" s="10">
        <f>IF(D300&lt;=0,0,MIN(Calculator!$C$12,D300+G300-E300))</f>
        <v>0</v>
      </c>
      <c r="G300" s="10">
        <f>ROUND(D300*Calculator!$C$9/1200,2)</f>
        <v>0</v>
      </c>
      <c r="H300" s="10">
        <f>E300+F300-G300</f>
        <v>0</v>
      </c>
      <c r="I300" s="10">
        <f>MAX(0,ROUND(D300-H300,2))</f>
        <v>0</v>
      </c>
      <c r="J300" s="10">
        <f>J299+G300</f>
        <v>326407.72</v>
      </c>
      <c r="K300" s="13">
        <f>INT((B300-1)/12)+1</f>
        <v>25</v>
      </c>
      <c r="L300" s="10">
        <f>IF(L299&lt;=0,0,MAX(0,ROUND(L299-(IF(B300&gt;=Calculator!$C$15,L299+M300,MIN(Calculator!$C$16,L299+M300))-M300),2)))</f>
        <v>117480.85</v>
      </c>
      <c r="M300" s="10">
        <f>ROUND(L299*Calculator!$C$9/1200,2)</f>
        <v>644.5</v>
      </c>
    </row>
    <row r="301" ht="17" customHeight="1" spans="2:13" x14ac:dyDescent="0.25">
      <c r="B301" s="15">
        <v>296</v>
      </c>
      <c r="C301" s="11">
        <f>DATE(YEAR(Calculator!$C$11),MONTH(Calculator!$C$11)+B301-1,DAY(Calculator!$C$11))</f>
        <v>55335</v>
      </c>
      <c r="D301" s="10">
        <f>I300</f>
        <v>0</v>
      </c>
      <c r="E301" s="10">
        <f>IF(D301&lt;=0,0,IF(B301&gt;=Calculator!$C$15,D301+G301,MIN(Calculator!$C$16,D301+G301)))</f>
        <v>0</v>
      </c>
      <c r="F301" s="10">
        <f>IF(D301&lt;=0,0,MIN(Calculator!$C$12,D301+G301-E301))</f>
        <v>0</v>
      </c>
      <c r="G301" s="10">
        <f>ROUND(D301*Calculator!$C$9/1200,2)</f>
        <v>0</v>
      </c>
      <c r="H301" s="10">
        <f>E301+F301-G301</f>
        <v>0</v>
      </c>
      <c r="I301" s="10">
        <f>MAX(0,ROUND(D301-H301,2))</f>
        <v>0</v>
      </c>
      <c r="J301" s="10">
        <f>J300+G301</f>
        <v>326407.72</v>
      </c>
      <c r="K301" s="13">
        <f>INT((B301-1)/12)+1</f>
        <v>25</v>
      </c>
      <c r="L301" s="10">
        <f>IF(L300&lt;=0,0,MAX(0,ROUND(L300-(IF(B301&gt;=Calculator!$C$15,L300+M301,MIN(Calculator!$C$16,L300+M301))-M301),2)))</f>
        <v>115968.17</v>
      </c>
      <c r="M301" s="10">
        <f>ROUND(L300*Calculator!$C$9/1200,2)</f>
        <v>636.35</v>
      </c>
    </row>
    <row r="302" ht="17" customHeight="1" spans="2:13" x14ac:dyDescent="0.25">
      <c r="B302" s="15">
        <v>297</v>
      </c>
      <c r="C302" s="11">
        <f>DATE(YEAR(Calculator!$C$11),MONTH(Calculator!$C$11)+B302-1,DAY(Calculator!$C$11))</f>
        <v>55366</v>
      </c>
      <c r="D302" s="10">
        <f>I301</f>
        <v>0</v>
      </c>
      <c r="E302" s="10">
        <f>IF(D302&lt;=0,0,IF(B302&gt;=Calculator!$C$15,D302+G302,MIN(Calculator!$C$16,D302+G302)))</f>
        <v>0</v>
      </c>
      <c r="F302" s="10">
        <f>IF(D302&lt;=0,0,MIN(Calculator!$C$12,D302+G302-E302))</f>
        <v>0</v>
      </c>
      <c r="G302" s="10">
        <f>ROUND(D302*Calculator!$C$9/1200,2)</f>
        <v>0</v>
      </c>
      <c r="H302" s="10">
        <f>E302+F302-G302</f>
        <v>0</v>
      </c>
      <c r="I302" s="10">
        <f>MAX(0,ROUND(D302-H302,2))</f>
        <v>0</v>
      </c>
      <c r="J302" s="10">
        <f>J301+G302</f>
        <v>326407.72</v>
      </c>
      <c r="K302" s="13">
        <f>INT((B302-1)/12)+1</f>
        <v>25</v>
      </c>
      <c r="L302" s="10">
        <f>IF(L301&lt;=0,0,MAX(0,ROUND(L301-(IF(B302&gt;=Calculator!$C$15,L301+M302,MIN(Calculator!$C$16,L301+M302))-M302),2)))</f>
        <v>114447.3</v>
      </c>
      <c r="M302" s="10">
        <f>ROUND(L301*Calculator!$C$9/1200,2)</f>
        <v>628.16</v>
      </c>
    </row>
    <row r="303" ht="17" customHeight="1" spans="2:13" x14ac:dyDescent="0.25">
      <c r="B303" s="15">
        <v>298</v>
      </c>
      <c r="C303" s="11">
        <f>DATE(YEAR(Calculator!$C$11),MONTH(Calculator!$C$11)+B303-1,DAY(Calculator!$C$11))</f>
        <v>55397</v>
      </c>
      <c r="D303" s="10">
        <f>I302</f>
        <v>0</v>
      </c>
      <c r="E303" s="10">
        <f>IF(D303&lt;=0,0,IF(B303&gt;=Calculator!$C$15,D303+G303,MIN(Calculator!$C$16,D303+G303)))</f>
        <v>0</v>
      </c>
      <c r="F303" s="10">
        <f>IF(D303&lt;=0,0,MIN(Calculator!$C$12,D303+G303-E303))</f>
        <v>0</v>
      </c>
      <c r="G303" s="10">
        <f>ROUND(D303*Calculator!$C$9/1200,2)</f>
        <v>0</v>
      </c>
      <c r="H303" s="10">
        <f>E303+F303-G303</f>
        <v>0</v>
      </c>
      <c r="I303" s="10">
        <f>MAX(0,ROUND(D303-H303,2))</f>
        <v>0</v>
      </c>
      <c r="J303" s="10">
        <f>J302+G303</f>
        <v>326407.72</v>
      </c>
      <c r="K303" s="13">
        <f>INT((B303-1)/12)+1</f>
        <v>25</v>
      </c>
      <c r="L303" s="10">
        <f>IF(L302&lt;=0,0,MAX(0,ROUND(L302-(IF(B303&gt;=Calculator!$C$15,L302+M303,MIN(Calculator!$C$16,L302+M303))-M303),2)))</f>
        <v>112918.19</v>
      </c>
      <c r="M303" s="10">
        <f>ROUND(L302*Calculator!$C$9/1200,2)</f>
        <v>619.92</v>
      </c>
    </row>
    <row r="304" ht="17" customHeight="1" spans="2:13" x14ac:dyDescent="0.25">
      <c r="B304" s="15">
        <v>299</v>
      </c>
      <c r="C304" s="11">
        <f>DATE(YEAR(Calculator!$C$11),MONTH(Calculator!$C$11)+B304-1,DAY(Calculator!$C$11))</f>
        <v>55427</v>
      </c>
      <c r="D304" s="10">
        <f>I303</f>
        <v>0</v>
      </c>
      <c r="E304" s="10">
        <f>IF(D304&lt;=0,0,IF(B304&gt;=Calculator!$C$15,D304+G304,MIN(Calculator!$C$16,D304+G304)))</f>
        <v>0</v>
      </c>
      <c r="F304" s="10">
        <f>IF(D304&lt;=0,0,MIN(Calculator!$C$12,D304+G304-E304))</f>
        <v>0</v>
      </c>
      <c r="G304" s="10">
        <f>ROUND(D304*Calculator!$C$9/1200,2)</f>
        <v>0</v>
      </c>
      <c r="H304" s="10">
        <f>E304+F304-G304</f>
        <v>0</v>
      </c>
      <c r="I304" s="10">
        <f>MAX(0,ROUND(D304-H304,2))</f>
        <v>0</v>
      </c>
      <c r="J304" s="10">
        <f>J303+G304</f>
        <v>326407.72</v>
      </c>
      <c r="K304" s="13">
        <f>INT((B304-1)/12)+1</f>
        <v>25</v>
      </c>
      <c r="L304" s="10">
        <f>IF(L303&lt;=0,0,MAX(0,ROUND(L303-(IF(B304&gt;=Calculator!$C$15,L303+M304,MIN(Calculator!$C$16,L303+M304))-M304),2)))</f>
        <v>111380.8</v>
      </c>
      <c r="M304" s="10">
        <f>ROUND(L303*Calculator!$C$9/1200,2)</f>
        <v>611.64</v>
      </c>
    </row>
    <row r="305" ht="17" customHeight="1" spans="2:13" x14ac:dyDescent="0.25">
      <c r="B305" s="15">
        <v>300</v>
      </c>
      <c r="C305" s="11">
        <f>DATE(YEAR(Calculator!$C$11),MONTH(Calculator!$C$11)+B305-1,DAY(Calculator!$C$11))</f>
        <v>55458</v>
      </c>
      <c r="D305" s="10">
        <f>I304</f>
        <v>0</v>
      </c>
      <c r="E305" s="10">
        <f>IF(D305&lt;=0,0,IF(B305&gt;=Calculator!$C$15,D305+G305,MIN(Calculator!$C$16,D305+G305)))</f>
        <v>0</v>
      </c>
      <c r="F305" s="10">
        <f>IF(D305&lt;=0,0,MIN(Calculator!$C$12,D305+G305-E305))</f>
        <v>0</v>
      </c>
      <c r="G305" s="10">
        <f>ROUND(D305*Calculator!$C$9/1200,2)</f>
        <v>0</v>
      </c>
      <c r="H305" s="10">
        <f>E305+F305-G305</f>
        <v>0</v>
      </c>
      <c r="I305" s="10">
        <f>MAX(0,ROUND(D305-H305,2))</f>
        <v>0</v>
      </c>
      <c r="J305" s="10">
        <f>J304+G305</f>
        <v>326407.72</v>
      </c>
      <c r="K305" s="13">
        <f>INT((B305-1)/12)+1</f>
        <v>25</v>
      </c>
      <c r="L305" s="10">
        <f>IF(L304&lt;=0,0,MAX(0,ROUND(L304-(IF(B305&gt;=Calculator!$C$15,L304+M305,MIN(Calculator!$C$16,L304+M305))-M305),2)))</f>
        <v>109835.08</v>
      </c>
      <c r="M305" s="10">
        <f>ROUND(L304*Calculator!$C$9/1200,2)</f>
        <v>603.31</v>
      </c>
    </row>
    <row r="306" ht="17" customHeight="1" spans="2:13" x14ac:dyDescent="0.25">
      <c r="B306" s="15">
        <v>301</v>
      </c>
      <c r="C306" s="11">
        <f>DATE(YEAR(Calculator!$C$11),MONTH(Calculator!$C$11)+B306-1,DAY(Calculator!$C$11))</f>
        <v>55488</v>
      </c>
      <c r="D306" s="10">
        <f>I305</f>
        <v>0</v>
      </c>
      <c r="E306" s="10">
        <f>IF(D306&lt;=0,0,IF(B306&gt;=Calculator!$C$15,D306+G306,MIN(Calculator!$C$16,D306+G306)))</f>
        <v>0</v>
      </c>
      <c r="F306" s="10">
        <f>IF(D306&lt;=0,0,MIN(Calculator!$C$12,D306+G306-E306))</f>
        <v>0</v>
      </c>
      <c r="G306" s="10">
        <f>ROUND(D306*Calculator!$C$9/1200,2)</f>
        <v>0</v>
      </c>
      <c r="H306" s="10">
        <f>E306+F306-G306</f>
        <v>0</v>
      </c>
      <c r="I306" s="10">
        <f>MAX(0,ROUND(D306-H306,2))</f>
        <v>0</v>
      </c>
      <c r="J306" s="10">
        <f>J305+G306</f>
        <v>326407.72</v>
      </c>
      <c r="K306" s="13">
        <f>INT((B306-1)/12)+1</f>
        <v>26</v>
      </c>
      <c r="L306" s="10">
        <f>IF(L305&lt;=0,0,MAX(0,ROUND(L305-(IF(B306&gt;=Calculator!$C$15,L305+M306,MIN(Calculator!$C$16,L305+M306))-M306),2)))</f>
        <v>108280.99</v>
      </c>
      <c r="M306" s="10">
        <f>ROUND(L305*Calculator!$C$9/1200,2)</f>
        <v>594.94</v>
      </c>
    </row>
    <row r="307" ht="17" customHeight="1" spans="2:13" x14ac:dyDescent="0.25">
      <c r="B307" s="15">
        <v>302</v>
      </c>
      <c r="C307" s="11">
        <f>DATE(YEAR(Calculator!$C$11),MONTH(Calculator!$C$11)+B307-1,DAY(Calculator!$C$11))</f>
        <v>55519</v>
      </c>
      <c r="D307" s="10">
        <f>I306</f>
        <v>0</v>
      </c>
      <c r="E307" s="10">
        <f>IF(D307&lt;=0,0,IF(B307&gt;=Calculator!$C$15,D307+G307,MIN(Calculator!$C$16,D307+G307)))</f>
        <v>0</v>
      </c>
      <c r="F307" s="10">
        <f>IF(D307&lt;=0,0,MIN(Calculator!$C$12,D307+G307-E307))</f>
        <v>0</v>
      </c>
      <c r="G307" s="10">
        <f>ROUND(D307*Calculator!$C$9/1200,2)</f>
        <v>0</v>
      </c>
      <c r="H307" s="10">
        <f>E307+F307-G307</f>
        <v>0</v>
      </c>
      <c r="I307" s="10">
        <f>MAX(0,ROUND(D307-H307,2))</f>
        <v>0</v>
      </c>
      <c r="J307" s="10">
        <f>J306+G307</f>
        <v>326407.72</v>
      </c>
      <c r="K307" s="13">
        <f>INT((B307-1)/12)+1</f>
        <v>26</v>
      </c>
      <c r="L307" s="10">
        <f>IF(L306&lt;=0,0,MAX(0,ROUND(L306-(IF(B307&gt;=Calculator!$C$15,L306+M307,MIN(Calculator!$C$16,L306+M307))-M307),2)))</f>
        <v>106718.48</v>
      </c>
      <c r="M307" s="10">
        <f>ROUND(L306*Calculator!$C$9/1200,2)</f>
        <v>586.52</v>
      </c>
    </row>
    <row r="308" ht="17" customHeight="1" spans="2:13" x14ac:dyDescent="0.25">
      <c r="B308" s="15">
        <v>303</v>
      </c>
      <c r="C308" s="11">
        <f>DATE(YEAR(Calculator!$C$11),MONTH(Calculator!$C$11)+B308-1,DAY(Calculator!$C$11))</f>
        <v>55550</v>
      </c>
      <c r="D308" s="10">
        <f>I307</f>
        <v>0</v>
      </c>
      <c r="E308" s="10">
        <f>IF(D308&lt;=0,0,IF(B308&gt;=Calculator!$C$15,D308+G308,MIN(Calculator!$C$16,D308+G308)))</f>
        <v>0</v>
      </c>
      <c r="F308" s="10">
        <f>IF(D308&lt;=0,0,MIN(Calculator!$C$12,D308+G308-E308))</f>
        <v>0</v>
      </c>
      <c r="G308" s="10">
        <f>ROUND(D308*Calculator!$C$9/1200,2)</f>
        <v>0</v>
      </c>
      <c r="H308" s="10">
        <f>E308+F308-G308</f>
        <v>0</v>
      </c>
      <c r="I308" s="10">
        <f>MAX(0,ROUND(D308-H308,2))</f>
        <v>0</v>
      </c>
      <c r="J308" s="10">
        <f>J307+G308</f>
        <v>326407.72</v>
      </c>
      <c r="K308" s="13">
        <f>INT((B308-1)/12)+1</f>
        <v>26</v>
      </c>
      <c r="L308" s="10">
        <f>IF(L307&lt;=0,0,MAX(0,ROUND(L307-(IF(B308&gt;=Calculator!$C$15,L307+M308,MIN(Calculator!$C$16,L307+M308))-M308),2)))</f>
        <v>105147.51</v>
      </c>
      <c r="M308" s="10">
        <f>ROUND(L307*Calculator!$C$9/1200,2)</f>
        <v>578.06</v>
      </c>
    </row>
    <row r="309" ht="17" customHeight="1" spans="2:13" x14ac:dyDescent="0.25">
      <c r="B309" s="15">
        <v>304</v>
      </c>
      <c r="C309" s="11">
        <f>DATE(YEAR(Calculator!$C$11),MONTH(Calculator!$C$11)+B309-1,DAY(Calculator!$C$11))</f>
        <v>55579</v>
      </c>
      <c r="D309" s="10">
        <f>I308</f>
        <v>0</v>
      </c>
      <c r="E309" s="10">
        <f>IF(D309&lt;=0,0,IF(B309&gt;=Calculator!$C$15,D309+G309,MIN(Calculator!$C$16,D309+G309)))</f>
        <v>0</v>
      </c>
      <c r="F309" s="10">
        <f>IF(D309&lt;=0,0,MIN(Calculator!$C$12,D309+G309-E309))</f>
        <v>0</v>
      </c>
      <c r="G309" s="10">
        <f>ROUND(D309*Calculator!$C$9/1200,2)</f>
        <v>0</v>
      </c>
      <c r="H309" s="10">
        <f>E309+F309-G309</f>
        <v>0</v>
      </c>
      <c r="I309" s="10">
        <f>MAX(0,ROUND(D309-H309,2))</f>
        <v>0</v>
      </c>
      <c r="J309" s="10">
        <f>J308+G309</f>
        <v>326407.72</v>
      </c>
      <c r="K309" s="13">
        <f>INT((B309-1)/12)+1</f>
        <v>26</v>
      </c>
      <c r="L309" s="10">
        <f>IF(L308&lt;=0,0,MAX(0,ROUND(L308-(IF(B309&gt;=Calculator!$C$15,L308+M309,MIN(Calculator!$C$16,L308+M309))-M309),2)))</f>
        <v>103568.03</v>
      </c>
      <c r="M309" s="10">
        <f>ROUND(L308*Calculator!$C$9/1200,2)</f>
        <v>569.55</v>
      </c>
    </row>
    <row r="310" ht="17" customHeight="1" spans="2:13" x14ac:dyDescent="0.25">
      <c r="B310" s="15">
        <v>305</v>
      </c>
      <c r="C310" s="11">
        <f>DATE(YEAR(Calculator!$C$11),MONTH(Calculator!$C$11)+B310-1,DAY(Calculator!$C$11))</f>
        <v>55610</v>
      </c>
      <c r="D310" s="10">
        <f>I309</f>
        <v>0</v>
      </c>
      <c r="E310" s="10">
        <f>IF(D310&lt;=0,0,IF(B310&gt;=Calculator!$C$15,D310+G310,MIN(Calculator!$C$16,D310+G310)))</f>
        <v>0</v>
      </c>
      <c r="F310" s="10">
        <f>IF(D310&lt;=0,0,MIN(Calculator!$C$12,D310+G310-E310))</f>
        <v>0</v>
      </c>
      <c r="G310" s="10">
        <f>ROUND(D310*Calculator!$C$9/1200,2)</f>
        <v>0</v>
      </c>
      <c r="H310" s="10">
        <f>E310+F310-G310</f>
        <v>0</v>
      </c>
      <c r="I310" s="10">
        <f>MAX(0,ROUND(D310-H310,2))</f>
        <v>0</v>
      </c>
      <c r="J310" s="10">
        <f>J309+G310</f>
        <v>326407.72</v>
      </c>
      <c r="K310" s="13">
        <f>INT((B310-1)/12)+1</f>
        <v>26</v>
      </c>
      <c r="L310" s="10">
        <f>IF(L309&lt;=0,0,MAX(0,ROUND(L309-(IF(B310&gt;=Calculator!$C$15,L309+M310,MIN(Calculator!$C$16,L309+M310))-M310),2)))</f>
        <v>101979.99</v>
      </c>
      <c r="M310" s="10">
        <f>ROUND(L309*Calculator!$C$9/1200,2)</f>
        <v>560.99</v>
      </c>
    </row>
    <row r="311" ht="17" customHeight="1" spans="2:13" x14ac:dyDescent="0.25">
      <c r="B311" s="15">
        <v>306</v>
      </c>
      <c r="C311" s="11">
        <f>DATE(YEAR(Calculator!$C$11),MONTH(Calculator!$C$11)+B311-1,DAY(Calculator!$C$11))</f>
        <v>55640</v>
      </c>
      <c r="D311" s="10">
        <f>I310</f>
        <v>0</v>
      </c>
      <c r="E311" s="10">
        <f>IF(D311&lt;=0,0,IF(B311&gt;=Calculator!$C$15,D311+G311,MIN(Calculator!$C$16,D311+G311)))</f>
        <v>0</v>
      </c>
      <c r="F311" s="10">
        <f>IF(D311&lt;=0,0,MIN(Calculator!$C$12,D311+G311-E311))</f>
        <v>0</v>
      </c>
      <c r="G311" s="10">
        <f>ROUND(D311*Calculator!$C$9/1200,2)</f>
        <v>0</v>
      </c>
      <c r="H311" s="10">
        <f>E311+F311-G311</f>
        <v>0</v>
      </c>
      <c r="I311" s="10">
        <f>MAX(0,ROUND(D311-H311,2))</f>
        <v>0</v>
      </c>
      <c r="J311" s="10">
        <f>J310+G311</f>
        <v>326407.72</v>
      </c>
      <c r="K311" s="13">
        <f>INT((B311-1)/12)+1</f>
        <v>26</v>
      </c>
      <c r="L311" s="10">
        <f>IF(L310&lt;=0,0,MAX(0,ROUND(L310-(IF(B311&gt;=Calculator!$C$15,L310+M311,MIN(Calculator!$C$16,L310+M311))-M311),2)))</f>
        <v>100383.35</v>
      </c>
      <c r="M311" s="10">
        <f>ROUND(L310*Calculator!$C$9/1200,2)</f>
        <v>552.39</v>
      </c>
    </row>
    <row r="312" ht="17" customHeight="1" spans="2:13" x14ac:dyDescent="0.25">
      <c r="B312" s="15">
        <v>307</v>
      </c>
      <c r="C312" s="11">
        <f>DATE(YEAR(Calculator!$C$11),MONTH(Calculator!$C$11)+B312-1,DAY(Calculator!$C$11))</f>
        <v>55671</v>
      </c>
      <c r="D312" s="10">
        <f>I311</f>
        <v>0</v>
      </c>
      <c r="E312" s="10">
        <f>IF(D312&lt;=0,0,IF(B312&gt;=Calculator!$C$15,D312+G312,MIN(Calculator!$C$16,D312+G312)))</f>
        <v>0</v>
      </c>
      <c r="F312" s="10">
        <f>IF(D312&lt;=0,0,MIN(Calculator!$C$12,D312+G312-E312))</f>
        <v>0</v>
      </c>
      <c r="G312" s="10">
        <f>ROUND(D312*Calculator!$C$9/1200,2)</f>
        <v>0</v>
      </c>
      <c r="H312" s="10">
        <f>E312+F312-G312</f>
        <v>0</v>
      </c>
      <c r="I312" s="10">
        <f>MAX(0,ROUND(D312-H312,2))</f>
        <v>0</v>
      </c>
      <c r="J312" s="10">
        <f>J311+G312</f>
        <v>326407.72</v>
      </c>
      <c r="K312" s="13">
        <f>INT((B312-1)/12)+1</f>
        <v>26</v>
      </c>
      <c r="L312" s="10">
        <f>IF(L311&lt;=0,0,MAX(0,ROUND(L311-(IF(B312&gt;=Calculator!$C$15,L311+M312,MIN(Calculator!$C$16,L311+M312))-M312),2)))</f>
        <v>98778.06</v>
      </c>
      <c r="M312" s="10">
        <f>ROUND(L311*Calculator!$C$9/1200,2)</f>
        <v>543.74</v>
      </c>
    </row>
    <row r="313" ht="17" customHeight="1" spans="2:13" x14ac:dyDescent="0.25">
      <c r="B313" s="15">
        <v>308</v>
      </c>
      <c r="C313" s="11">
        <f>DATE(YEAR(Calculator!$C$11),MONTH(Calculator!$C$11)+B313-1,DAY(Calculator!$C$11))</f>
        <v>55701</v>
      </c>
      <c r="D313" s="10">
        <f>I312</f>
        <v>0</v>
      </c>
      <c r="E313" s="10">
        <f>IF(D313&lt;=0,0,IF(B313&gt;=Calculator!$C$15,D313+G313,MIN(Calculator!$C$16,D313+G313)))</f>
        <v>0</v>
      </c>
      <c r="F313" s="10">
        <f>IF(D313&lt;=0,0,MIN(Calculator!$C$12,D313+G313-E313))</f>
        <v>0</v>
      </c>
      <c r="G313" s="10">
        <f>ROUND(D313*Calculator!$C$9/1200,2)</f>
        <v>0</v>
      </c>
      <c r="H313" s="10">
        <f>E313+F313-G313</f>
        <v>0</v>
      </c>
      <c r="I313" s="10">
        <f>MAX(0,ROUND(D313-H313,2))</f>
        <v>0</v>
      </c>
      <c r="J313" s="10">
        <f>J312+G313</f>
        <v>326407.72</v>
      </c>
      <c r="K313" s="13">
        <f>INT((B313-1)/12)+1</f>
        <v>26</v>
      </c>
      <c r="L313" s="10">
        <f>IF(L312&lt;=0,0,MAX(0,ROUND(L312-(IF(B313&gt;=Calculator!$C$15,L312+M313,MIN(Calculator!$C$16,L312+M313))-M313),2)))</f>
        <v>97164.08</v>
      </c>
      <c r="M313" s="10">
        <f>ROUND(L312*Calculator!$C$9/1200,2)</f>
        <v>535.05</v>
      </c>
    </row>
    <row r="314" ht="17" customHeight="1" spans="2:13" x14ac:dyDescent="0.25">
      <c r="B314" s="15">
        <v>309</v>
      </c>
      <c r="C314" s="11">
        <f>DATE(YEAR(Calculator!$C$11),MONTH(Calculator!$C$11)+B314-1,DAY(Calculator!$C$11))</f>
        <v>55732</v>
      </c>
      <c r="D314" s="10">
        <f>I313</f>
        <v>0</v>
      </c>
      <c r="E314" s="10">
        <f>IF(D314&lt;=0,0,IF(B314&gt;=Calculator!$C$15,D314+G314,MIN(Calculator!$C$16,D314+G314)))</f>
        <v>0</v>
      </c>
      <c r="F314" s="10">
        <f>IF(D314&lt;=0,0,MIN(Calculator!$C$12,D314+G314-E314))</f>
        <v>0</v>
      </c>
      <c r="G314" s="10">
        <f>ROUND(D314*Calculator!$C$9/1200,2)</f>
        <v>0</v>
      </c>
      <c r="H314" s="10">
        <f>E314+F314-G314</f>
        <v>0</v>
      </c>
      <c r="I314" s="10">
        <f>MAX(0,ROUND(D314-H314,2))</f>
        <v>0</v>
      </c>
      <c r="J314" s="10">
        <f>J313+G314</f>
        <v>326407.72</v>
      </c>
      <c r="K314" s="13">
        <f>INT((B314-1)/12)+1</f>
        <v>26</v>
      </c>
      <c r="L314" s="10">
        <f>IF(L313&lt;=0,0,MAX(0,ROUND(L313-(IF(B314&gt;=Calculator!$C$15,L313+M314,MIN(Calculator!$C$16,L313+M314))-M314),2)))</f>
        <v>95541.36</v>
      </c>
      <c r="M314" s="10">
        <f>ROUND(L313*Calculator!$C$9/1200,2)</f>
        <v>526.31</v>
      </c>
    </row>
    <row r="315" ht="17" customHeight="1" spans="2:13" x14ac:dyDescent="0.25">
      <c r="B315" s="15">
        <v>310</v>
      </c>
      <c r="C315" s="11">
        <f>DATE(YEAR(Calculator!$C$11),MONTH(Calculator!$C$11)+B315-1,DAY(Calculator!$C$11))</f>
        <v>55763</v>
      </c>
      <c r="D315" s="10">
        <f>I314</f>
        <v>0</v>
      </c>
      <c r="E315" s="10">
        <f>IF(D315&lt;=0,0,IF(B315&gt;=Calculator!$C$15,D315+G315,MIN(Calculator!$C$16,D315+G315)))</f>
        <v>0</v>
      </c>
      <c r="F315" s="10">
        <f>IF(D315&lt;=0,0,MIN(Calculator!$C$12,D315+G315-E315))</f>
        <v>0</v>
      </c>
      <c r="G315" s="10">
        <f>ROUND(D315*Calculator!$C$9/1200,2)</f>
        <v>0</v>
      </c>
      <c r="H315" s="10">
        <f>E315+F315-G315</f>
        <v>0</v>
      </c>
      <c r="I315" s="10">
        <f>MAX(0,ROUND(D315-H315,2))</f>
        <v>0</v>
      </c>
      <c r="J315" s="10">
        <f>J314+G315</f>
        <v>326407.72</v>
      </c>
      <c r="K315" s="13">
        <f>INT((B315-1)/12)+1</f>
        <v>26</v>
      </c>
      <c r="L315" s="10">
        <f>IF(L314&lt;=0,0,MAX(0,ROUND(L314-(IF(B315&gt;=Calculator!$C$15,L314+M315,MIN(Calculator!$C$16,L314+M315))-M315),2)))</f>
        <v>93909.85</v>
      </c>
      <c r="M315" s="10">
        <f>ROUND(L314*Calculator!$C$9/1200,2)</f>
        <v>517.52</v>
      </c>
    </row>
    <row r="316" ht="17" customHeight="1" spans="2:13" x14ac:dyDescent="0.25">
      <c r="B316" s="15">
        <v>311</v>
      </c>
      <c r="C316" s="11">
        <f>DATE(YEAR(Calculator!$C$11),MONTH(Calculator!$C$11)+B316-1,DAY(Calculator!$C$11))</f>
        <v>55793</v>
      </c>
      <c r="D316" s="10">
        <f>I315</f>
        <v>0</v>
      </c>
      <c r="E316" s="10">
        <f>IF(D316&lt;=0,0,IF(B316&gt;=Calculator!$C$15,D316+G316,MIN(Calculator!$C$16,D316+G316)))</f>
        <v>0</v>
      </c>
      <c r="F316" s="10">
        <f>IF(D316&lt;=0,0,MIN(Calculator!$C$12,D316+G316-E316))</f>
        <v>0</v>
      </c>
      <c r="G316" s="10">
        <f>ROUND(D316*Calculator!$C$9/1200,2)</f>
        <v>0</v>
      </c>
      <c r="H316" s="10">
        <f>E316+F316-G316</f>
        <v>0</v>
      </c>
      <c r="I316" s="10">
        <f>MAX(0,ROUND(D316-H316,2))</f>
        <v>0</v>
      </c>
      <c r="J316" s="10">
        <f>J315+G316</f>
        <v>326407.72</v>
      </c>
      <c r="K316" s="13">
        <f>INT((B316-1)/12)+1</f>
        <v>26</v>
      </c>
      <c r="L316" s="10">
        <f>IF(L315&lt;=0,0,MAX(0,ROUND(L315-(IF(B316&gt;=Calculator!$C$15,L315+M316,MIN(Calculator!$C$16,L315+M316))-M316),2)))</f>
        <v>92269.5</v>
      </c>
      <c r="M316" s="10">
        <f>ROUND(L315*Calculator!$C$9/1200,2)</f>
        <v>508.68</v>
      </c>
    </row>
    <row r="317" ht="17" customHeight="1" spans="2:13" x14ac:dyDescent="0.25">
      <c r="B317" s="15">
        <v>312</v>
      </c>
      <c r="C317" s="11">
        <f>DATE(YEAR(Calculator!$C$11),MONTH(Calculator!$C$11)+B317-1,DAY(Calculator!$C$11))</f>
        <v>55824</v>
      </c>
      <c r="D317" s="10">
        <f>I316</f>
        <v>0</v>
      </c>
      <c r="E317" s="10">
        <f>IF(D317&lt;=0,0,IF(B317&gt;=Calculator!$C$15,D317+G317,MIN(Calculator!$C$16,D317+G317)))</f>
        <v>0</v>
      </c>
      <c r="F317" s="10">
        <f>IF(D317&lt;=0,0,MIN(Calculator!$C$12,D317+G317-E317))</f>
        <v>0</v>
      </c>
      <c r="G317" s="10">
        <f>ROUND(D317*Calculator!$C$9/1200,2)</f>
        <v>0</v>
      </c>
      <c r="H317" s="10">
        <f>E317+F317-G317</f>
        <v>0</v>
      </c>
      <c r="I317" s="10">
        <f>MAX(0,ROUND(D317-H317,2))</f>
        <v>0</v>
      </c>
      <c r="J317" s="10">
        <f>J316+G317</f>
        <v>326407.72</v>
      </c>
      <c r="K317" s="13">
        <f>INT((B317-1)/12)+1</f>
        <v>26</v>
      </c>
      <c r="L317" s="10">
        <f>IF(L316&lt;=0,0,MAX(0,ROUND(L316-(IF(B317&gt;=Calculator!$C$15,L316+M317,MIN(Calculator!$C$16,L316+M317))-M317),2)))</f>
        <v>90620.26</v>
      </c>
      <c r="M317" s="10">
        <f>ROUND(L316*Calculator!$C$9/1200,2)</f>
        <v>499.79</v>
      </c>
    </row>
    <row r="318" ht="17" customHeight="1" spans="2:13" x14ac:dyDescent="0.25">
      <c r="B318" s="15">
        <v>313</v>
      </c>
      <c r="C318" s="11">
        <f>DATE(YEAR(Calculator!$C$11),MONTH(Calculator!$C$11)+B318-1,DAY(Calculator!$C$11))</f>
        <v>55854</v>
      </c>
      <c r="D318" s="10">
        <f>I317</f>
        <v>0</v>
      </c>
      <c r="E318" s="10">
        <f>IF(D318&lt;=0,0,IF(B318&gt;=Calculator!$C$15,D318+G318,MIN(Calculator!$C$16,D318+G318)))</f>
        <v>0</v>
      </c>
      <c r="F318" s="10">
        <f>IF(D318&lt;=0,0,MIN(Calculator!$C$12,D318+G318-E318))</f>
        <v>0</v>
      </c>
      <c r="G318" s="10">
        <f>ROUND(D318*Calculator!$C$9/1200,2)</f>
        <v>0</v>
      </c>
      <c r="H318" s="10">
        <f>E318+F318-G318</f>
        <v>0</v>
      </c>
      <c r="I318" s="10">
        <f>MAX(0,ROUND(D318-H318,2))</f>
        <v>0</v>
      </c>
      <c r="J318" s="10">
        <f>J317+G318</f>
        <v>326407.72</v>
      </c>
      <c r="K318" s="13">
        <f>INT((B318-1)/12)+1</f>
        <v>27</v>
      </c>
      <c r="L318" s="10">
        <f>IF(L317&lt;=0,0,MAX(0,ROUND(L317-(IF(B318&gt;=Calculator!$C$15,L317+M318,MIN(Calculator!$C$16,L317+M318))-M318),2)))</f>
        <v>88962.09</v>
      </c>
      <c r="M318" s="10">
        <f>ROUND(L317*Calculator!$C$9/1200,2)</f>
        <v>490.86</v>
      </c>
    </row>
    <row r="319" ht="17" customHeight="1" spans="2:13" x14ac:dyDescent="0.25">
      <c r="B319" s="15">
        <v>314</v>
      </c>
      <c r="C319" s="11">
        <f>DATE(YEAR(Calculator!$C$11),MONTH(Calculator!$C$11)+B319-1,DAY(Calculator!$C$11))</f>
        <v>55885</v>
      </c>
      <c r="D319" s="10">
        <f>I318</f>
        <v>0</v>
      </c>
      <c r="E319" s="10">
        <f>IF(D319&lt;=0,0,IF(B319&gt;=Calculator!$C$15,D319+G319,MIN(Calculator!$C$16,D319+G319)))</f>
        <v>0</v>
      </c>
      <c r="F319" s="10">
        <f>IF(D319&lt;=0,0,MIN(Calculator!$C$12,D319+G319-E319))</f>
        <v>0</v>
      </c>
      <c r="G319" s="10">
        <f>ROUND(D319*Calculator!$C$9/1200,2)</f>
        <v>0</v>
      </c>
      <c r="H319" s="10">
        <f>E319+F319-G319</f>
        <v>0</v>
      </c>
      <c r="I319" s="10">
        <f>MAX(0,ROUND(D319-H319,2))</f>
        <v>0</v>
      </c>
      <c r="J319" s="10">
        <f>J318+G319</f>
        <v>326407.72</v>
      </c>
      <c r="K319" s="13">
        <f>INT((B319-1)/12)+1</f>
        <v>27</v>
      </c>
      <c r="L319" s="10">
        <f>IF(L318&lt;=0,0,MAX(0,ROUND(L318-(IF(B319&gt;=Calculator!$C$15,L318+M319,MIN(Calculator!$C$16,L318+M319))-M319),2)))</f>
        <v>87294.94</v>
      </c>
      <c r="M319" s="10">
        <f>ROUND(L318*Calculator!$C$9/1200,2)</f>
        <v>481.88</v>
      </c>
    </row>
    <row r="320" ht="17" customHeight="1" spans="2:13" x14ac:dyDescent="0.25">
      <c r="B320" s="15">
        <v>315</v>
      </c>
      <c r="C320" s="11">
        <f>DATE(YEAR(Calculator!$C$11),MONTH(Calculator!$C$11)+B320-1,DAY(Calculator!$C$11))</f>
        <v>55916</v>
      </c>
      <c r="D320" s="10">
        <f>I319</f>
        <v>0</v>
      </c>
      <c r="E320" s="10">
        <f>IF(D320&lt;=0,0,IF(B320&gt;=Calculator!$C$15,D320+G320,MIN(Calculator!$C$16,D320+G320)))</f>
        <v>0</v>
      </c>
      <c r="F320" s="10">
        <f>IF(D320&lt;=0,0,MIN(Calculator!$C$12,D320+G320-E320))</f>
        <v>0</v>
      </c>
      <c r="G320" s="10">
        <f>ROUND(D320*Calculator!$C$9/1200,2)</f>
        <v>0</v>
      </c>
      <c r="H320" s="10">
        <f>E320+F320-G320</f>
        <v>0</v>
      </c>
      <c r="I320" s="10">
        <f>MAX(0,ROUND(D320-H320,2))</f>
        <v>0</v>
      </c>
      <c r="J320" s="10">
        <f>J319+G320</f>
        <v>326407.72</v>
      </c>
      <c r="K320" s="13">
        <f>INT((B320-1)/12)+1</f>
        <v>27</v>
      </c>
      <c r="L320" s="10">
        <f>IF(L319&lt;=0,0,MAX(0,ROUND(L319-(IF(B320&gt;=Calculator!$C$15,L319+M320,MIN(Calculator!$C$16,L319+M320))-M320),2)))</f>
        <v>85618.76</v>
      </c>
      <c r="M320" s="10">
        <f>ROUND(L319*Calculator!$C$9/1200,2)</f>
        <v>472.85</v>
      </c>
    </row>
    <row r="321" ht="17" customHeight="1" spans="2:13" x14ac:dyDescent="0.25">
      <c r="B321" s="15">
        <v>316</v>
      </c>
      <c r="C321" s="11">
        <f>DATE(YEAR(Calculator!$C$11),MONTH(Calculator!$C$11)+B321-1,DAY(Calculator!$C$11))</f>
        <v>55944</v>
      </c>
      <c r="D321" s="10">
        <f>I320</f>
        <v>0</v>
      </c>
      <c r="E321" s="10">
        <f>IF(D321&lt;=0,0,IF(B321&gt;=Calculator!$C$15,D321+G321,MIN(Calculator!$C$16,D321+G321)))</f>
        <v>0</v>
      </c>
      <c r="F321" s="10">
        <f>IF(D321&lt;=0,0,MIN(Calculator!$C$12,D321+G321-E321))</f>
        <v>0</v>
      </c>
      <c r="G321" s="10">
        <f>ROUND(D321*Calculator!$C$9/1200,2)</f>
        <v>0</v>
      </c>
      <c r="H321" s="10">
        <f>E321+F321-G321</f>
        <v>0</v>
      </c>
      <c r="I321" s="10">
        <f>MAX(0,ROUND(D321-H321,2))</f>
        <v>0</v>
      </c>
      <c r="J321" s="10">
        <f>J320+G321</f>
        <v>326407.72</v>
      </c>
      <c r="K321" s="13">
        <f>INT((B321-1)/12)+1</f>
        <v>27</v>
      </c>
      <c r="L321" s="10">
        <f>IF(L320&lt;=0,0,MAX(0,ROUND(L320-(IF(B321&gt;=Calculator!$C$15,L320+M321,MIN(Calculator!$C$16,L320+M321))-M321),2)))</f>
        <v>83933.5</v>
      </c>
      <c r="M321" s="10">
        <f>ROUND(L320*Calculator!$C$9/1200,2)</f>
        <v>463.77</v>
      </c>
    </row>
    <row r="322" ht="17" customHeight="1" spans="2:13" x14ac:dyDescent="0.25">
      <c r="B322" s="15">
        <v>317</v>
      </c>
      <c r="C322" s="11">
        <f>DATE(YEAR(Calculator!$C$11),MONTH(Calculator!$C$11)+B322-1,DAY(Calculator!$C$11))</f>
        <v>55975</v>
      </c>
      <c r="D322" s="10">
        <f>I321</f>
        <v>0</v>
      </c>
      <c r="E322" s="10">
        <f>IF(D322&lt;=0,0,IF(B322&gt;=Calculator!$C$15,D322+G322,MIN(Calculator!$C$16,D322+G322)))</f>
        <v>0</v>
      </c>
      <c r="F322" s="10">
        <f>IF(D322&lt;=0,0,MIN(Calculator!$C$12,D322+G322-E322))</f>
        <v>0</v>
      </c>
      <c r="G322" s="10">
        <f>ROUND(D322*Calculator!$C$9/1200,2)</f>
        <v>0</v>
      </c>
      <c r="H322" s="10">
        <f>E322+F322-G322</f>
        <v>0</v>
      </c>
      <c r="I322" s="10">
        <f>MAX(0,ROUND(D322-H322,2))</f>
        <v>0</v>
      </c>
      <c r="J322" s="10">
        <f>J321+G322</f>
        <v>326407.72</v>
      </c>
      <c r="K322" s="13">
        <f>INT((B322-1)/12)+1</f>
        <v>27</v>
      </c>
      <c r="L322" s="10">
        <f>IF(L321&lt;=0,0,MAX(0,ROUND(L321-(IF(B322&gt;=Calculator!$C$15,L321+M322,MIN(Calculator!$C$16,L321+M322))-M322),2)))</f>
        <v>82239.11</v>
      </c>
      <c r="M322" s="10">
        <f>ROUND(L321*Calculator!$C$9/1200,2)</f>
        <v>454.64</v>
      </c>
    </row>
    <row r="323" ht="17" customHeight="1" spans="2:13" x14ac:dyDescent="0.25">
      <c r="B323" s="15">
        <v>318</v>
      </c>
      <c r="C323" s="11">
        <f>DATE(YEAR(Calculator!$C$11),MONTH(Calculator!$C$11)+B323-1,DAY(Calculator!$C$11))</f>
        <v>56005</v>
      </c>
      <c r="D323" s="10">
        <f>I322</f>
        <v>0</v>
      </c>
      <c r="E323" s="10">
        <f>IF(D323&lt;=0,0,IF(B323&gt;=Calculator!$C$15,D323+G323,MIN(Calculator!$C$16,D323+G323)))</f>
        <v>0</v>
      </c>
      <c r="F323" s="10">
        <f>IF(D323&lt;=0,0,MIN(Calculator!$C$12,D323+G323-E323))</f>
        <v>0</v>
      </c>
      <c r="G323" s="10">
        <f>ROUND(D323*Calculator!$C$9/1200,2)</f>
        <v>0</v>
      </c>
      <c r="H323" s="10">
        <f>E323+F323-G323</f>
        <v>0</v>
      </c>
      <c r="I323" s="10">
        <f>MAX(0,ROUND(D323-H323,2))</f>
        <v>0</v>
      </c>
      <c r="J323" s="10">
        <f>J322+G323</f>
        <v>326407.72</v>
      </c>
      <c r="K323" s="13">
        <f>INT((B323-1)/12)+1</f>
        <v>27</v>
      </c>
      <c r="L323" s="10">
        <f>IF(L322&lt;=0,0,MAX(0,ROUND(L322-(IF(B323&gt;=Calculator!$C$15,L322+M323,MIN(Calculator!$C$16,L322+M323))-M323),2)))</f>
        <v>80535.54</v>
      </c>
      <c r="M323" s="10">
        <f>ROUND(L322*Calculator!$C$9/1200,2)</f>
        <v>445.46</v>
      </c>
    </row>
    <row r="324" ht="17" customHeight="1" spans="2:13" x14ac:dyDescent="0.25">
      <c r="B324" s="15">
        <v>319</v>
      </c>
      <c r="C324" s="11">
        <f>DATE(YEAR(Calculator!$C$11),MONTH(Calculator!$C$11)+B324-1,DAY(Calculator!$C$11))</f>
        <v>56036</v>
      </c>
      <c r="D324" s="10">
        <f>I323</f>
        <v>0</v>
      </c>
      <c r="E324" s="10">
        <f>IF(D324&lt;=0,0,IF(B324&gt;=Calculator!$C$15,D324+G324,MIN(Calculator!$C$16,D324+G324)))</f>
        <v>0</v>
      </c>
      <c r="F324" s="10">
        <f>IF(D324&lt;=0,0,MIN(Calculator!$C$12,D324+G324-E324))</f>
        <v>0</v>
      </c>
      <c r="G324" s="10">
        <f>ROUND(D324*Calculator!$C$9/1200,2)</f>
        <v>0</v>
      </c>
      <c r="H324" s="10">
        <f>E324+F324-G324</f>
        <v>0</v>
      </c>
      <c r="I324" s="10">
        <f>MAX(0,ROUND(D324-H324,2))</f>
        <v>0</v>
      </c>
      <c r="J324" s="10">
        <f>J323+G324</f>
        <v>326407.72</v>
      </c>
      <c r="K324" s="13">
        <f>INT((B324-1)/12)+1</f>
        <v>27</v>
      </c>
      <c r="L324" s="10">
        <f>IF(L323&lt;=0,0,MAX(0,ROUND(L323-(IF(B324&gt;=Calculator!$C$15,L323+M324,MIN(Calculator!$C$16,L323+M324))-M324),2)))</f>
        <v>78822.74</v>
      </c>
      <c r="M324" s="10">
        <f>ROUND(L323*Calculator!$C$9/1200,2)</f>
        <v>436.23</v>
      </c>
    </row>
    <row r="325" ht="17" customHeight="1" spans="2:13" x14ac:dyDescent="0.25">
      <c r="B325" s="15">
        <v>320</v>
      </c>
      <c r="C325" s="11">
        <f>DATE(YEAR(Calculator!$C$11),MONTH(Calculator!$C$11)+B325-1,DAY(Calculator!$C$11))</f>
        <v>56066</v>
      </c>
      <c r="D325" s="10">
        <f>I324</f>
        <v>0</v>
      </c>
      <c r="E325" s="10">
        <f>IF(D325&lt;=0,0,IF(B325&gt;=Calculator!$C$15,D325+G325,MIN(Calculator!$C$16,D325+G325)))</f>
        <v>0</v>
      </c>
      <c r="F325" s="10">
        <f>IF(D325&lt;=0,0,MIN(Calculator!$C$12,D325+G325-E325))</f>
        <v>0</v>
      </c>
      <c r="G325" s="10">
        <f>ROUND(D325*Calculator!$C$9/1200,2)</f>
        <v>0</v>
      </c>
      <c r="H325" s="10">
        <f>E325+F325-G325</f>
        <v>0</v>
      </c>
      <c r="I325" s="10">
        <f>MAX(0,ROUND(D325-H325,2))</f>
        <v>0</v>
      </c>
      <c r="J325" s="10">
        <f>J324+G325</f>
        <v>326407.72</v>
      </c>
      <c r="K325" s="13">
        <f>INT((B325-1)/12)+1</f>
        <v>27</v>
      </c>
      <c r="L325" s="10">
        <f>IF(L324&lt;=0,0,MAX(0,ROUND(L324-(IF(B325&gt;=Calculator!$C$15,L324+M325,MIN(Calculator!$C$16,L324+M325))-M325),2)))</f>
        <v>77100.67</v>
      </c>
      <c r="M325" s="10">
        <f>ROUND(L324*Calculator!$C$9/1200,2)</f>
        <v>426.96</v>
      </c>
    </row>
    <row r="326" ht="17" customHeight="1" spans="2:13" x14ac:dyDescent="0.25">
      <c r="B326" s="15">
        <v>321</v>
      </c>
      <c r="C326" s="11">
        <f>DATE(YEAR(Calculator!$C$11),MONTH(Calculator!$C$11)+B326-1,DAY(Calculator!$C$11))</f>
        <v>56097</v>
      </c>
      <c r="D326" s="10">
        <f>I325</f>
        <v>0</v>
      </c>
      <c r="E326" s="10">
        <f>IF(D326&lt;=0,0,IF(B326&gt;=Calculator!$C$15,D326+G326,MIN(Calculator!$C$16,D326+G326)))</f>
        <v>0</v>
      </c>
      <c r="F326" s="10">
        <f>IF(D326&lt;=0,0,MIN(Calculator!$C$12,D326+G326-E326))</f>
        <v>0</v>
      </c>
      <c r="G326" s="10">
        <f>ROUND(D326*Calculator!$C$9/1200,2)</f>
        <v>0</v>
      </c>
      <c r="H326" s="10">
        <f>E326+F326-G326</f>
        <v>0</v>
      </c>
      <c r="I326" s="10">
        <f>MAX(0,ROUND(D326-H326,2))</f>
        <v>0</v>
      </c>
      <c r="J326" s="10">
        <f>J325+G326</f>
        <v>326407.72</v>
      </c>
      <c r="K326" s="13">
        <f>INT((B326-1)/12)+1</f>
        <v>27</v>
      </c>
      <c r="L326" s="10">
        <f>IF(L325&lt;=0,0,MAX(0,ROUND(L325-(IF(B326&gt;=Calculator!$C$15,L325+M326,MIN(Calculator!$C$16,L325+M326))-M326),2)))</f>
        <v>75369.27</v>
      </c>
      <c r="M326" s="10">
        <f>ROUND(L325*Calculator!$C$9/1200,2)</f>
        <v>417.63</v>
      </c>
    </row>
    <row r="327" ht="17" customHeight="1" spans="2:13" x14ac:dyDescent="0.25">
      <c r="B327" s="15">
        <v>322</v>
      </c>
      <c r="C327" s="11">
        <f>DATE(YEAR(Calculator!$C$11),MONTH(Calculator!$C$11)+B327-1,DAY(Calculator!$C$11))</f>
        <v>56128</v>
      </c>
      <c r="D327" s="10">
        <f>I326</f>
        <v>0</v>
      </c>
      <c r="E327" s="10">
        <f>IF(D327&lt;=0,0,IF(B327&gt;=Calculator!$C$15,D327+G327,MIN(Calculator!$C$16,D327+G327)))</f>
        <v>0</v>
      </c>
      <c r="F327" s="10">
        <f>IF(D327&lt;=0,0,MIN(Calculator!$C$12,D327+G327-E327))</f>
        <v>0</v>
      </c>
      <c r="G327" s="10">
        <f>ROUND(D327*Calculator!$C$9/1200,2)</f>
        <v>0</v>
      </c>
      <c r="H327" s="10">
        <f>E327+F327-G327</f>
        <v>0</v>
      </c>
      <c r="I327" s="10">
        <f>MAX(0,ROUND(D327-H327,2))</f>
        <v>0</v>
      </c>
      <c r="J327" s="10">
        <f>J326+G327</f>
        <v>326407.72</v>
      </c>
      <c r="K327" s="13">
        <f>INT((B327-1)/12)+1</f>
        <v>27</v>
      </c>
      <c r="L327" s="10">
        <f>IF(L326&lt;=0,0,MAX(0,ROUND(L326-(IF(B327&gt;=Calculator!$C$15,L326+M327,MIN(Calculator!$C$16,L326+M327))-M327),2)))</f>
        <v>73628.49</v>
      </c>
      <c r="M327" s="10">
        <f>ROUND(L326*Calculator!$C$9/1200,2)</f>
        <v>408.25</v>
      </c>
    </row>
    <row r="328" ht="17" customHeight="1" spans="2:13" x14ac:dyDescent="0.25">
      <c r="B328" s="15">
        <v>323</v>
      </c>
      <c r="C328" s="11">
        <f>DATE(YEAR(Calculator!$C$11),MONTH(Calculator!$C$11)+B328-1,DAY(Calculator!$C$11))</f>
        <v>56158</v>
      </c>
      <c r="D328" s="10">
        <f>I327</f>
        <v>0</v>
      </c>
      <c r="E328" s="10">
        <f>IF(D328&lt;=0,0,IF(B328&gt;=Calculator!$C$15,D328+G328,MIN(Calculator!$C$16,D328+G328)))</f>
        <v>0</v>
      </c>
      <c r="F328" s="10">
        <f>IF(D328&lt;=0,0,MIN(Calculator!$C$12,D328+G328-E328))</f>
        <v>0</v>
      </c>
      <c r="G328" s="10">
        <f>ROUND(D328*Calculator!$C$9/1200,2)</f>
        <v>0</v>
      </c>
      <c r="H328" s="10">
        <f>E328+F328-G328</f>
        <v>0</v>
      </c>
      <c r="I328" s="10">
        <f>MAX(0,ROUND(D328-H328,2))</f>
        <v>0</v>
      </c>
      <c r="J328" s="10">
        <f>J327+G328</f>
        <v>326407.72</v>
      </c>
      <c r="K328" s="13">
        <f>INT((B328-1)/12)+1</f>
        <v>27</v>
      </c>
      <c r="L328" s="10">
        <f>IF(L327&lt;=0,0,MAX(0,ROUND(L327-(IF(B328&gt;=Calculator!$C$15,L327+M328,MIN(Calculator!$C$16,L327+M328))-M328),2)))</f>
        <v>71878.28</v>
      </c>
      <c r="M328" s="10">
        <f>ROUND(L327*Calculator!$C$9/1200,2)</f>
        <v>398.82</v>
      </c>
    </row>
    <row r="329" ht="17" customHeight="1" spans="2:13" x14ac:dyDescent="0.25">
      <c r="B329" s="15">
        <v>324</v>
      </c>
      <c r="C329" s="11">
        <f>DATE(YEAR(Calculator!$C$11),MONTH(Calculator!$C$11)+B329-1,DAY(Calculator!$C$11))</f>
        <v>56189</v>
      </c>
      <c r="D329" s="10">
        <f>I328</f>
        <v>0</v>
      </c>
      <c r="E329" s="10">
        <f>IF(D329&lt;=0,0,IF(B329&gt;=Calculator!$C$15,D329+G329,MIN(Calculator!$C$16,D329+G329)))</f>
        <v>0</v>
      </c>
      <c r="F329" s="10">
        <f>IF(D329&lt;=0,0,MIN(Calculator!$C$12,D329+G329-E329))</f>
        <v>0</v>
      </c>
      <c r="G329" s="10">
        <f>ROUND(D329*Calculator!$C$9/1200,2)</f>
        <v>0</v>
      </c>
      <c r="H329" s="10">
        <f>E329+F329-G329</f>
        <v>0</v>
      </c>
      <c r="I329" s="10">
        <f>MAX(0,ROUND(D329-H329,2))</f>
        <v>0</v>
      </c>
      <c r="J329" s="10">
        <f>J328+G329</f>
        <v>326407.72</v>
      </c>
      <c r="K329" s="13">
        <f>INT((B329-1)/12)+1</f>
        <v>27</v>
      </c>
      <c r="L329" s="10">
        <f>IF(L328&lt;=0,0,MAX(0,ROUND(L328-(IF(B329&gt;=Calculator!$C$15,L328+M329,MIN(Calculator!$C$16,L328+M329))-M329),2)))</f>
        <v>70118.59</v>
      </c>
      <c r="M329" s="10">
        <f>ROUND(L328*Calculator!$C$9/1200,2)</f>
        <v>389.34</v>
      </c>
    </row>
    <row r="330" ht="17" customHeight="1" spans="2:13" x14ac:dyDescent="0.25">
      <c r="B330" s="15">
        <v>325</v>
      </c>
      <c r="C330" s="11">
        <f>DATE(YEAR(Calculator!$C$11),MONTH(Calculator!$C$11)+B330-1,DAY(Calculator!$C$11))</f>
        <v>56219</v>
      </c>
      <c r="D330" s="10">
        <f>I329</f>
        <v>0</v>
      </c>
      <c r="E330" s="10">
        <f>IF(D330&lt;=0,0,IF(B330&gt;=Calculator!$C$15,D330+G330,MIN(Calculator!$C$16,D330+G330)))</f>
        <v>0</v>
      </c>
      <c r="F330" s="10">
        <f>IF(D330&lt;=0,0,MIN(Calculator!$C$12,D330+G330-E330))</f>
        <v>0</v>
      </c>
      <c r="G330" s="10">
        <f>ROUND(D330*Calculator!$C$9/1200,2)</f>
        <v>0</v>
      </c>
      <c r="H330" s="10">
        <f>E330+F330-G330</f>
        <v>0</v>
      </c>
      <c r="I330" s="10">
        <f>MAX(0,ROUND(D330-H330,2))</f>
        <v>0</v>
      </c>
      <c r="J330" s="10">
        <f>J329+G330</f>
        <v>326407.72</v>
      </c>
      <c r="K330" s="13">
        <f>INT((B330-1)/12)+1</f>
        <v>28</v>
      </c>
      <c r="L330" s="10">
        <f>IF(L329&lt;=0,0,MAX(0,ROUND(L329-(IF(B330&gt;=Calculator!$C$15,L329+M330,MIN(Calculator!$C$16,L329+M330))-M330),2)))</f>
        <v>68349.37</v>
      </c>
      <c r="M330" s="10">
        <f>ROUND(L329*Calculator!$C$9/1200,2)</f>
        <v>379.81</v>
      </c>
    </row>
    <row r="331" ht="17" customHeight="1" spans="2:13" x14ac:dyDescent="0.25">
      <c r="B331" s="15">
        <v>326</v>
      </c>
      <c r="C331" s="11">
        <f>DATE(YEAR(Calculator!$C$11),MONTH(Calculator!$C$11)+B331-1,DAY(Calculator!$C$11))</f>
        <v>56250</v>
      </c>
      <c r="D331" s="10">
        <f>I330</f>
        <v>0</v>
      </c>
      <c r="E331" s="10">
        <f>IF(D331&lt;=0,0,IF(B331&gt;=Calculator!$C$15,D331+G331,MIN(Calculator!$C$16,D331+G331)))</f>
        <v>0</v>
      </c>
      <c r="F331" s="10">
        <f>IF(D331&lt;=0,0,MIN(Calculator!$C$12,D331+G331-E331))</f>
        <v>0</v>
      </c>
      <c r="G331" s="10">
        <f>ROUND(D331*Calculator!$C$9/1200,2)</f>
        <v>0</v>
      </c>
      <c r="H331" s="10">
        <f>E331+F331-G331</f>
        <v>0</v>
      </c>
      <c r="I331" s="10">
        <f>MAX(0,ROUND(D331-H331,2))</f>
        <v>0</v>
      </c>
      <c r="J331" s="10">
        <f>J330+G331</f>
        <v>326407.72</v>
      </c>
      <c r="K331" s="13">
        <f>INT((B331-1)/12)+1</f>
        <v>28</v>
      </c>
      <c r="L331" s="10">
        <f>IF(L330&lt;=0,0,MAX(0,ROUND(L330-(IF(B331&gt;=Calculator!$C$15,L330+M331,MIN(Calculator!$C$16,L330+M331))-M331),2)))</f>
        <v>66570.57</v>
      </c>
      <c r="M331" s="10">
        <f>ROUND(L330*Calculator!$C$9/1200,2)</f>
        <v>370.23</v>
      </c>
    </row>
    <row r="332" ht="17" customHeight="1" spans="2:13" x14ac:dyDescent="0.25">
      <c r="B332" s="15">
        <v>327</v>
      </c>
      <c r="C332" s="11">
        <f>DATE(YEAR(Calculator!$C$11),MONTH(Calculator!$C$11)+B332-1,DAY(Calculator!$C$11))</f>
        <v>56281</v>
      </c>
      <c r="D332" s="10">
        <f>I331</f>
        <v>0</v>
      </c>
      <c r="E332" s="10">
        <f>IF(D332&lt;=0,0,IF(B332&gt;=Calculator!$C$15,D332+G332,MIN(Calculator!$C$16,D332+G332)))</f>
        <v>0</v>
      </c>
      <c r="F332" s="10">
        <f>IF(D332&lt;=0,0,MIN(Calculator!$C$12,D332+G332-E332))</f>
        <v>0</v>
      </c>
      <c r="G332" s="10">
        <f>ROUND(D332*Calculator!$C$9/1200,2)</f>
        <v>0</v>
      </c>
      <c r="H332" s="10">
        <f>E332+F332-G332</f>
        <v>0</v>
      </c>
      <c r="I332" s="10">
        <f>MAX(0,ROUND(D332-H332,2))</f>
        <v>0</v>
      </c>
      <c r="J332" s="10">
        <f>J331+G332</f>
        <v>326407.72</v>
      </c>
      <c r="K332" s="13">
        <f>INT((B332-1)/12)+1</f>
        <v>28</v>
      </c>
      <c r="L332" s="10">
        <f>IF(L331&lt;=0,0,MAX(0,ROUND(L331-(IF(B332&gt;=Calculator!$C$15,L331+M332,MIN(Calculator!$C$16,L331+M332))-M332),2)))</f>
        <v>64782.13</v>
      </c>
      <c r="M332" s="10">
        <f>ROUND(L331*Calculator!$C$9/1200,2)</f>
        <v>360.59</v>
      </c>
    </row>
    <row r="333" ht="17" customHeight="1" spans="2:13" x14ac:dyDescent="0.25">
      <c r="B333" s="15">
        <v>328</v>
      </c>
      <c r="C333" s="11">
        <f>DATE(YEAR(Calculator!$C$11),MONTH(Calculator!$C$11)+B333-1,DAY(Calculator!$C$11))</f>
        <v>56309</v>
      </c>
      <c r="D333" s="10">
        <f>I332</f>
        <v>0</v>
      </c>
      <c r="E333" s="10">
        <f>IF(D333&lt;=0,0,IF(B333&gt;=Calculator!$C$15,D333+G333,MIN(Calculator!$C$16,D333+G333)))</f>
        <v>0</v>
      </c>
      <c r="F333" s="10">
        <f>IF(D333&lt;=0,0,MIN(Calculator!$C$12,D333+G333-E333))</f>
        <v>0</v>
      </c>
      <c r="G333" s="10">
        <f>ROUND(D333*Calculator!$C$9/1200,2)</f>
        <v>0</v>
      </c>
      <c r="H333" s="10">
        <f>E333+F333-G333</f>
        <v>0</v>
      </c>
      <c r="I333" s="10">
        <f>MAX(0,ROUND(D333-H333,2))</f>
        <v>0</v>
      </c>
      <c r="J333" s="10">
        <f>J332+G333</f>
        <v>326407.72</v>
      </c>
      <c r="K333" s="13">
        <f>INT((B333-1)/12)+1</f>
        <v>28</v>
      </c>
      <c r="L333" s="10">
        <f>IF(L332&lt;=0,0,MAX(0,ROUND(L332-(IF(B333&gt;=Calculator!$C$15,L332+M333,MIN(Calculator!$C$16,L332+M333))-M333),2)))</f>
        <v>62984</v>
      </c>
      <c r="M333" s="10">
        <f>ROUND(L332*Calculator!$C$9/1200,2)</f>
        <v>350.9</v>
      </c>
    </row>
    <row r="334" ht="17" customHeight="1" spans="2:13" x14ac:dyDescent="0.25">
      <c r="B334" s="15">
        <v>329</v>
      </c>
      <c r="C334" s="11">
        <f>DATE(YEAR(Calculator!$C$11),MONTH(Calculator!$C$11)+B334-1,DAY(Calculator!$C$11))</f>
        <v>56340</v>
      </c>
      <c r="D334" s="10">
        <f>I333</f>
        <v>0</v>
      </c>
      <c r="E334" s="10">
        <f>IF(D334&lt;=0,0,IF(B334&gt;=Calculator!$C$15,D334+G334,MIN(Calculator!$C$16,D334+G334)))</f>
        <v>0</v>
      </c>
      <c r="F334" s="10">
        <f>IF(D334&lt;=0,0,MIN(Calculator!$C$12,D334+G334-E334))</f>
        <v>0</v>
      </c>
      <c r="G334" s="10">
        <f>ROUND(D334*Calculator!$C$9/1200,2)</f>
        <v>0</v>
      </c>
      <c r="H334" s="10">
        <f>E334+F334-G334</f>
        <v>0</v>
      </c>
      <c r="I334" s="10">
        <f>MAX(0,ROUND(D334-H334,2))</f>
        <v>0</v>
      </c>
      <c r="J334" s="10">
        <f>J333+G334</f>
        <v>326407.72</v>
      </c>
      <c r="K334" s="13">
        <f>INT((B334-1)/12)+1</f>
        <v>28</v>
      </c>
      <c r="L334" s="10">
        <f>IF(L333&lt;=0,0,MAX(0,ROUND(L333-(IF(B334&gt;=Calculator!$C$15,L333+M334,MIN(Calculator!$C$16,L333+M334))-M334),2)))</f>
        <v>61176.13</v>
      </c>
      <c r="M334" s="10">
        <f>ROUND(L333*Calculator!$C$9/1200,2)</f>
        <v>341.16</v>
      </c>
    </row>
    <row r="335" ht="17" customHeight="1" spans="2:13" x14ac:dyDescent="0.25">
      <c r="B335" s="15">
        <v>330</v>
      </c>
      <c r="C335" s="11">
        <f>DATE(YEAR(Calculator!$C$11),MONTH(Calculator!$C$11)+B335-1,DAY(Calculator!$C$11))</f>
        <v>56370</v>
      </c>
      <c r="D335" s="10">
        <f>I334</f>
        <v>0</v>
      </c>
      <c r="E335" s="10">
        <f>IF(D335&lt;=0,0,IF(B335&gt;=Calculator!$C$15,D335+G335,MIN(Calculator!$C$16,D335+G335)))</f>
        <v>0</v>
      </c>
      <c r="F335" s="10">
        <f>IF(D335&lt;=0,0,MIN(Calculator!$C$12,D335+G335-E335))</f>
        <v>0</v>
      </c>
      <c r="G335" s="10">
        <f>ROUND(D335*Calculator!$C$9/1200,2)</f>
        <v>0</v>
      </c>
      <c r="H335" s="10">
        <f>E335+F335-G335</f>
        <v>0</v>
      </c>
      <c r="I335" s="10">
        <f>MAX(0,ROUND(D335-H335,2))</f>
        <v>0</v>
      </c>
      <c r="J335" s="10">
        <f>J334+G335</f>
        <v>326407.72</v>
      </c>
      <c r="K335" s="13">
        <f>INT((B335-1)/12)+1</f>
        <v>28</v>
      </c>
      <c r="L335" s="10">
        <f>IF(L334&lt;=0,0,MAX(0,ROUND(L334-(IF(B335&gt;=Calculator!$C$15,L334+M335,MIN(Calculator!$C$16,L334+M335))-M335),2)))</f>
        <v>59358.47</v>
      </c>
      <c r="M335" s="10">
        <f>ROUND(L334*Calculator!$C$9/1200,2)</f>
        <v>331.37</v>
      </c>
    </row>
    <row r="336" ht="17" customHeight="1" spans="2:13" x14ac:dyDescent="0.25">
      <c r="B336" s="15">
        <v>331</v>
      </c>
      <c r="C336" s="11">
        <f>DATE(YEAR(Calculator!$C$11),MONTH(Calculator!$C$11)+B336-1,DAY(Calculator!$C$11))</f>
        <v>56401</v>
      </c>
      <c r="D336" s="10">
        <f>I335</f>
        <v>0</v>
      </c>
      <c r="E336" s="10">
        <f>IF(D336&lt;=0,0,IF(B336&gt;=Calculator!$C$15,D336+G336,MIN(Calculator!$C$16,D336+G336)))</f>
        <v>0</v>
      </c>
      <c r="F336" s="10">
        <f>IF(D336&lt;=0,0,MIN(Calculator!$C$12,D336+G336-E336))</f>
        <v>0</v>
      </c>
      <c r="G336" s="10">
        <f>ROUND(D336*Calculator!$C$9/1200,2)</f>
        <v>0</v>
      </c>
      <c r="H336" s="10">
        <f>E336+F336-G336</f>
        <v>0</v>
      </c>
      <c r="I336" s="10">
        <f>MAX(0,ROUND(D336-H336,2))</f>
        <v>0</v>
      </c>
      <c r="J336" s="10">
        <f>J335+G336</f>
        <v>326407.72</v>
      </c>
      <c r="K336" s="13">
        <f>INT((B336-1)/12)+1</f>
        <v>28</v>
      </c>
      <c r="L336" s="10">
        <f>IF(L335&lt;=0,0,MAX(0,ROUND(L335-(IF(B336&gt;=Calculator!$C$15,L335+M336,MIN(Calculator!$C$16,L335+M336))-M336),2)))</f>
        <v>57530.97</v>
      </c>
      <c r="M336" s="10">
        <f>ROUND(L335*Calculator!$C$9/1200,2)</f>
        <v>321.53</v>
      </c>
    </row>
    <row r="337" ht="17" customHeight="1" spans="2:13" x14ac:dyDescent="0.25">
      <c r="B337" s="15">
        <v>332</v>
      </c>
      <c r="C337" s="11">
        <f>DATE(YEAR(Calculator!$C$11),MONTH(Calculator!$C$11)+B337-1,DAY(Calculator!$C$11))</f>
        <v>56431</v>
      </c>
      <c r="D337" s="10">
        <f>I336</f>
        <v>0</v>
      </c>
      <c r="E337" s="10">
        <f>IF(D337&lt;=0,0,IF(B337&gt;=Calculator!$C$15,D337+G337,MIN(Calculator!$C$16,D337+G337)))</f>
        <v>0</v>
      </c>
      <c r="F337" s="10">
        <f>IF(D337&lt;=0,0,MIN(Calculator!$C$12,D337+G337-E337))</f>
        <v>0</v>
      </c>
      <c r="G337" s="10">
        <f>ROUND(D337*Calculator!$C$9/1200,2)</f>
        <v>0</v>
      </c>
      <c r="H337" s="10">
        <f>E337+F337-G337</f>
        <v>0</v>
      </c>
      <c r="I337" s="10">
        <f>MAX(0,ROUND(D337-H337,2))</f>
        <v>0</v>
      </c>
      <c r="J337" s="10">
        <f>J336+G337</f>
        <v>326407.72</v>
      </c>
      <c r="K337" s="13">
        <f>INT((B337-1)/12)+1</f>
        <v>28</v>
      </c>
      <c r="L337" s="10">
        <f>IF(L336&lt;=0,0,MAX(0,ROUND(L336-(IF(B337&gt;=Calculator!$C$15,L336+M337,MIN(Calculator!$C$16,L336+M337))-M337),2)))</f>
        <v>55693.57</v>
      </c>
      <c r="M337" s="10">
        <f>ROUND(L336*Calculator!$C$9/1200,2)</f>
        <v>311.63</v>
      </c>
    </row>
    <row r="338" ht="17" customHeight="1" spans="2:13" x14ac:dyDescent="0.25">
      <c r="B338" s="15">
        <v>333</v>
      </c>
      <c r="C338" s="11">
        <f>DATE(YEAR(Calculator!$C$11),MONTH(Calculator!$C$11)+B338-1,DAY(Calculator!$C$11))</f>
        <v>56462</v>
      </c>
      <c r="D338" s="10">
        <f>I337</f>
        <v>0</v>
      </c>
      <c r="E338" s="10">
        <f>IF(D338&lt;=0,0,IF(B338&gt;=Calculator!$C$15,D338+G338,MIN(Calculator!$C$16,D338+G338)))</f>
        <v>0</v>
      </c>
      <c r="F338" s="10">
        <f>IF(D338&lt;=0,0,MIN(Calculator!$C$12,D338+G338-E338))</f>
        <v>0</v>
      </c>
      <c r="G338" s="10">
        <f>ROUND(D338*Calculator!$C$9/1200,2)</f>
        <v>0</v>
      </c>
      <c r="H338" s="10">
        <f>E338+F338-G338</f>
        <v>0</v>
      </c>
      <c r="I338" s="10">
        <f>MAX(0,ROUND(D338-H338,2))</f>
        <v>0</v>
      </c>
      <c r="J338" s="10">
        <f>J337+G338</f>
        <v>326407.72</v>
      </c>
      <c r="K338" s="13">
        <f>INT((B338-1)/12)+1</f>
        <v>28</v>
      </c>
      <c r="L338" s="10">
        <f>IF(L337&lt;=0,0,MAX(0,ROUND(L337-(IF(B338&gt;=Calculator!$C$15,L337+M338,MIN(Calculator!$C$16,L337+M338))-M338),2)))</f>
        <v>53846.21</v>
      </c>
      <c r="M338" s="10">
        <f>ROUND(L337*Calculator!$C$9/1200,2)</f>
        <v>301.67</v>
      </c>
    </row>
    <row r="339" ht="17" customHeight="1" spans="2:13" x14ac:dyDescent="0.25">
      <c r="B339" s="15">
        <v>334</v>
      </c>
      <c r="C339" s="11">
        <f>DATE(YEAR(Calculator!$C$11),MONTH(Calculator!$C$11)+B339-1,DAY(Calculator!$C$11))</f>
        <v>56493</v>
      </c>
      <c r="D339" s="10">
        <f>I338</f>
        <v>0</v>
      </c>
      <c r="E339" s="10">
        <f>IF(D339&lt;=0,0,IF(B339&gt;=Calculator!$C$15,D339+G339,MIN(Calculator!$C$16,D339+G339)))</f>
        <v>0</v>
      </c>
      <c r="F339" s="10">
        <f>IF(D339&lt;=0,0,MIN(Calculator!$C$12,D339+G339-E339))</f>
        <v>0</v>
      </c>
      <c r="G339" s="10">
        <f>ROUND(D339*Calculator!$C$9/1200,2)</f>
        <v>0</v>
      </c>
      <c r="H339" s="10">
        <f>E339+F339-G339</f>
        <v>0</v>
      </c>
      <c r="I339" s="10">
        <f>MAX(0,ROUND(D339-H339,2))</f>
        <v>0</v>
      </c>
      <c r="J339" s="10">
        <f>J338+G339</f>
        <v>326407.72</v>
      </c>
      <c r="K339" s="13">
        <f>INT((B339-1)/12)+1</f>
        <v>28</v>
      </c>
      <c r="L339" s="10">
        <f>IF(L338&lt;=0,0,MAX(0,ROUND(L338-(IF(B339&gt;=Calculator!$C$15,L338+M339,MIN(Calculator!$C$16,L338+M339))-M339),2)))</f>
        <v>51988.85</v>
      </c>
      <c r="M339" s="10">
        <f>ROUND(L338*Calculator!$C$9/1200,2)</f>
        <v>291.67</v>
      </c>
    </row>
    <row r="340" ht="17" customHeight="1" spans="2:13" x14ac:dyDescent="0.25">
      <c r="B340" s="15">
        <v>335</v>
      </c>
      <c r="C340" s="11">
        <f>DATE(YEAR(Calculator!$C$11),MONTH(Calculator!$C$11)+B340-1,DAY(Calculator!$C$11))</f>
        <v>56523</v>
      </c>
      <c r="D340" s="10">
        <f>I339</f>
        <v>0</v>
      </c>
      <c r="E340" s="10">
        <f>IF(D340&lt;=0,0,IF(B340&gt;=Calculator!$C$15,D340+G340,MIN(Calculator!$C$16,D340+G340)))</f>
        <v>0</v>
      </c>
      <c r="F340" s="10">
        <f>IF(D340&lt;=0,0,MIN(Calculator!$C$12,D340+G340-E340))</f>
        <v>0</v>
      </c>
      <c r="G340" s="10">
        <f>ROUND(D340*Calculator!$C$9/1200,2)</f>
        <v>0</v>
      </c>
      <c r="H340" s="10">
        <f>E340+F340-G340</f>
        <v>0</v>
      </c>
      <c r="I340" s="10">
        <f>MAX(0,ROUND(D340-H340,2))</f>
        <v>0</v>
      </c>
      <c r="J340" s="10">
        <f>J339+G340</f>
        <v>326407.72</v>
      </c>
      <c r="K340" s="13">
        <f>INT((B340-1)/12)+1</f>
        <v>28</v>
      </c>
      <c r="L340" s="10">
        <f>IF(L339&lt;=0,0,MAX(0,ROUND(L339-(IF(B340&gt;=Calculator!$C$15,L339+M340,MIN(Calculator!$C$16,L339+M340))-M340),2)))</f>
        <v>50121.43</v>
      </c>
      <c r="M340" s="10">
        <f>ROUND(L339*Calculator!$C$9/1200,2)</f>
        <v>281.61</v>
      </c>
    </row>
    <row r="341" ht="17" customHeight="1" spans="2:13" x14ac:dyDescent="0.25">
      <c r="B341" s="15">
        <v>336</v>
      </c>
      <c r="C341" s="11">
        <f>DATE(YEAR(Calculator!$C$11),MONTH(Calculator!$C$11)+B341-1,DAY(Calculator!$C$11))</f>
        <v>56554</v>
      </c>
      <c r="D341" s="10">
        <f>I340</f>
        <v>0</v>
      </c>
      <c r="E341" s="10">
        <f>IF(D341&lt;=0,0,IF(B341&gt;=Calculator!$C$15,D341+G341,MIN(Calculator!$C$16,D341+G341)))</f>
        <v>0</v>
      </c>
      <c r="F341" s="10">
        <f>IF(D341&lt;=0,0,MIN(Calculator!$C$12,D341+G341-E341))</f>
        <v>0</v>
      </c>
      <c r="G341" s="10">
        <f>ROUND(D341*Calculator!$C$9/1200,2)</f>
        <v>0</v>
      </c>
      <c r="H341" s="10">
        <f>E341+F341-G341</f>
        <v>0</v>
      </c>
      <c r="I341" s="10">
        <f>MAX(0,ROUND(D341-H341,2))</f>
        <v>0</v>
      </c>
      <c r="J341" s="10">
        <f>J340+G341</f>
        <v>326407.72</v>
      </c>
      <c r="K341" s="13">
        <f>INT((B341-1)/12)+1</f>
        <v>28</v>
      </c>
      <c r="L341" s="10">
        <f>IF(L340&lt;=0,0,MAX(0,ROUND(L340-(IF(B341&gt;=Calculator!$C$15,L340+M341,MIN(Calculator!$C$16,L340+M341))-M341),2)))</f>
        <v>48243.89</v>
      </c>
      <c r="M341" s="10">
        <f>ROUND(L340*Calculator!$C$9/1200,2)</f>
        <v>271.49</v>
      </c>
    </row>
    <row r="342" ht="17" customHeight="1" spans="2:13" x14ac:dyDescent="0.25">
      <c r="B342" s="15">
        <v>337</v>
      </c>
      <c r="C342" s="11">
        <f>DATE(YEAR(Calculator!$C$11),MONTH(Calculator!$C$11)+B342-1,DAY(Calculator!$C$11))</f>
        <v>56584</v>
      </c>
      <c r="D342" s="10">
        <f>I341</f>
        <v>0</v>
      </c>
      <c r="E342" s="10">
        <f>IF(D342&lt;=0,0,IF(B342&gt;=Calculator!$C$15,D342+G342,MIN(Calculator!$C$16,D342+G342)))</f>
        <v>0</v>
      </c>
      <c r="F342" s="10">
        <f>IF(D342&lt;=0,0,MIN(Calculator!$C$12,D342+G342-E342))</f>
        <v>0</v>
      </c>
      <c r="G342" s="10">
        <f>ROUND(D342*Calculator!$C$9/1200,2)</f>
        <v>0</v>
      </c>
      <c r="H342" s="10">
        <f>E342+F342-G342</f>
        <v>0</v>
      </c>
      <c r="I342" s="10">
        <f>MAX(0,ROUND(D342-H342,2))</f>
        <v>0</v>
      </c>
      <c r="J342" s="10">
        <f>J341+G342</f>
        <v>326407.72</v>
      </c>
      <c r="K342" s="13">
        <f>INT((B342-1)/12)+1</f>
        <v>29</v>
      </c>
      <c r="L342" s="10">
        <f>IF(L341&lt;=0,0,MAX(0,ROUND(L341-(IF(B342&gt;=Calculator!$C$15,L341+M342,MIN(Calculator!$C$16,L341+M342))-M342),2)))</f>
        <v>46356.18</v>
      </c>
      <c r="M342" s="10">
        <f>ROUND(L341*Calculator!$C$9/1200,2)</f>
        <v>261.32</v>
      </c>
    </row>
    <row r="343" ht="17" customHeight="1" spans="2:13" x14ac:dyDescent="0.25">
      <c r="B343" s="15">
        <v>338</v>
      </c>
      <c r="C343" s="11">
        <f>DATE(YEAR(Calculator!$C$11),MONTH(Calculator!$C$11)+B343-1,DAY(Calculator!$C$11))</f>
        <v>56615</v>
      </c>
      <c r="D343" s="10">
        <f>I342</f>
        <v>0</v>
      </c>
      <c r="E343" s="10">
        <f>IF(D343&lt;=0,0,IF(B343&gt;=Calculator!$C$15,D343+G343,MIN(Calculator!$C$16,D343+G343)))</f>
        <v>0</v>
      </c>
      <c r="F343" s="10">
        <f>IF(D343&lt;=0,0,MIN(Calculator!$C$12,D343+G343-E343))</f>
        <v>0</v>
      </c>
      <c r="G343" s="10">
        <f>ROUND(D343*Calculator!$C$9/1200,2)</f>
        <v>0</v>
      </c>
      <c r="H343" s="10">
        <f>E343+F343-G343</f>
        <v>0</v>
      </c>
      <c r="I343" s="10">
        <f>MAX(0,ROUND(D343-H343,2))</f>
        <v>0</v>
      </c>
      <c r="J343" s="10">
        <f>J342+G343</f>
        <v>326407.72</v>
      </c>
      <c r="K343" s="13">
        <f>INT((B343-1)/12)+1</f>
        <v>29</v>
      </c>
      <c r="L343" s="10">
        <f>IF(L342&lt;=0,0,MAX(0,ROUND(L342-(IF(B343&gt;=Calculator!$C$15,L342+M343,MIN(Calculator!$C$16,L342+M343))-M343),2)))</f>
        <v>44458.25</v>
      </c>
      <c r="M343" s="10">
        <f>ROUND(L342*Calculator!$C$9/1200,2)</f>
        <v>251.1</v>
      </c>
    </row>
    <row r="344" ht="17" customHeight="1" spans="2:13" x14ac:dyDescent="0.25">
      <c r="B344" s="15">
        <v>339</v>
      </c>
      <c r="C344" s="11">
        <f>DATE(YEAR(Calculator!$C$11),MONTH(Calculator!$C$11)+B344-1,DAY(Calculator!$C$11))</f>
        <v>56646</v>
      </c>
      <c r="D344" s="10">
        <f>I343</f>
        <v>0</v>
      </c>
      <c r="E344" s="10">
        <f>IF(D344&lt;=0,0,IF(B344&gt;=Calculator!$C$15,D344+G344,MIN(Calculator!$C$16,D344+G344)))</f>
        <v>0</v>
      </c>
      <c r="F344" s="10">
        <f>IF(D344&lt;=0,0,MIN(Calculator!$C$12,D344+G344-E344))</f>
        <v>0</v>
      </c>
      <c r="G344" s="10">
        <f>ROUND(D344*Calculator!$C$9/1200,2)</f>
        <v>0</v>
      </c>
      <c r="H344" s="10">
        <f>E344+F344-G344</f>
        <v>0</v>
      </c>
      <c r="I344" s="10">
        <f>MAX(0,ROUND(D344-H344,2))</f>
        <v>0</v>
      </c>
      <c r="J344" s="10">
        <f>J343+G344</f>
        <v>326407.72</v>
      </c>
      <c r="K344" s="13">
        <f>INT((B344-1)/12)+1</f>
        <v>29</v>
      </c>
      <c r="L344" s="10">
        <f>IF(L343&lt;=0,0,MAX(0,ROUND(L343-(IF(B344&gt;=Calculator!$C$15,L343+M344,MIN(Calculator!$C$16,L343+M344))-M344),2)))</f>
        <v>42550.04</v>
      </c>
      <c r="M344" s="10">
        <f>ROUND(L343*Calculator!$C$9/1200,2)</f>
        <v>240.82</v>
      </c>
    </row>
    <row r="345" ht="17" customHeight="1" spans="2:13" x14ac:dyDescent="0.25">
      <c r="B345" s="15">
        <v>340</v>
      </c>
      <c r="C345" s="11">
        <f>DATE(YEAR(Calculator!$C$11),MONTH(Calculator!$C$11)+B345-1,DAY(Calculator!$C$11))</f>
        <v>56674</v>
      </c>
      <c r="D345" s="10">
        <f>I344</f>
        <v>0</v>
      </c>
      <c r="E345" s="10">
        <f>IF(D345&lt;=0,0,IF(B345&gt;=Calculator!$C$15,D345+G345,MIN(Calculator!$C$16,D345+G345)))</f>
        <v>0</v>
      </c>
      <c r="F345" s="10">
        <f>IF(D345&lt;=0,0,MIN(Calculator!$C$12,D345+G345-E345))</f>
        <v>0</v>
      </c>
      <c r="G345" s="10">
        <f>ROUND(D345*Calculator!$C$9/1200,2)</f>
        <v>0</v>
      </c>
      <c r="H345" s="10">
        <f>E345+F345-G345</f>
        <v>0</v>
      </c>
      <c r="I345" s="10">
        <f>MAX(0,ROUND(D345-H345,2))</f>
        <v>0</v>
      </c>
      <c r="J345" s="10">
        <f>J344+G345</f>
        <v>326407.72</v>
      </c>
      <c r="K345" s="13">
        <f>INT((B345-1)/12)+1</f>
        <v>29</v>
      </c>
      <c r="L345" s="10">
        <f>IF(L344&lt;=0,0,MAX(0,ROUND(L344-(IF(B345&gt;=Calculator!$C$15,L344+M345,MIN(Calculator!$C$16,L344+M345))-M345),2)))</f>
        <v>40631.49</v>
      </c>
      <c r="M345" s="10">
        <f>ROUND(L344*Calculator!$C$9/1200,2)</f>
        <v>230.48</v>
      </c>
    </row>
    <row r="346" ht="17" customHeight="1" spans="2:13" x14ac:dyDescent="0.25">
      <c r="B346" s="15">
        <v>341</v>
      </c>
      <c r="C346" s="11">
        <f>DATE(YEAR(Calculator!$C$11),MONTH(Calculator!$C$11)+B346-1,DAY(Calculator!$C$11))</f>
        <v>56705</v>
      </c>
      <c r="D346" s="10">
        <f>I345</f>
        <v>0</v>
      </c>
      <c r="E346" s="10">
        <f>IF(D346&lt;=0,0,IF(B346&gt;=Calculator!$C$15,D346+G346,MIN(Calculator!$C$16,D346+G346)))</f>
        <v>0</v>
      </c>
      <c r="F346" s="10">
        <f>IF(D346&lt;=0,0,MIN(Calculator!$C$12,D346+G346-E346))</f>
        <v>0</v>
      </c>
      <c r="G346" s="10">
        <f>ROUND(D346*Calculator!$C$9/1200,2)</f>
        <v>0</v>
      </c>
      <c r="H346" s="10">
        <f>E346+F346-G346</f>
        <v>0</v>
      </c>
      <c r="I346" s="10">
        <f>MAX(0,ROUND(D346-H346,2))</f>
        <v>0</v>
      </c>
      <c r="J346" s="10">
        <f>J345+G346</f>
        <v>326407.72</v>
      </c>
      <c r="K346" s="13">
        <f>INT((B346-1)/12)+1</f>
        <v>29</v>
      </c>
      <c r="L346" s="10">
        <f>IF(L345&lt;=0,0,MAX(0,ROUND(L345-(IF(B346&gt;=Calculator!$C$15,L345+M346,MIN(Calculator!$C$16,L345+M346))-M346),2)))</f>
        <v>38702.55</v>
      </c>
      <c r="M346" s="10">
        <f>ROUND(L345*Calculator!$C$9/1200,2)</f>
        <v>220.09</v>
      </c>
    </row>
    <row r="347" ht="17" customHeight="1" spans="2:13" x14ac:dyDescent="0.25">
      <c r="B347" s="15">
        <v>342</v>
      </c>
      <c r="C347" s="11">
        <f>DATE(YEAR(Calculator!$C$11),MONTH(Calculator!$C$11)+B347-1,DAY(Calculator!$C$11))</f>
        <v>56735</v>
      </c>
      <c r="D347" s="10">
        <f>I346</f>
        <v>0</v>
      </c>
      <c r="E347" s="10">
        <f>IF(D347&lt;=0,0,IF(B347&gt;=Calculator!$C$15,D347+G347,MIN(Calculator!$C$16,D347+G347)))</f>
        <v>0</v>
      </c>
      <c r="F347" s="10">
        <f>IF(D347&lt;=0,0,MIN(Calculator!$C$12,D347+G347-E347))</f>
        <v>0</v>
      </c>
      <c r="G347" s="10">
        <f>ROUND(D347*Calculator!$C$9/1200,2)</f>
        <v>0</v>
      </c>
      <c r="H347" s="10">
        <f>E347+F347-G347</f>
        <v>0</v>
      </c>
      <c r="I347" s="10">
        <f>MAX(0,ROUND(D347-H347,2))</f>
        <v>0</v>
      </c>
      <c r="J347" s="10">
        <f>J346+G347</f>
        <v>326407.72</v>
      </c>
      <c r="K347" s="13">
        <f>INT((B347-1)/12)+1</f>
        <v>29</v>
      </c>
      <c r="L347" s="10">
        <f>IF(L346&lt;=0,0,MAX(0,ROUND(L346-(IF(B347&gt;=Calculator!$C$15,L346+M347,MIN(Calculator!$C$16,L346+M347))-M347),2)))</f>
        <v>36763.16</v>
      </c>
      <c r="M347" s="10">
        <f>ROUND(L346*Calculator!$C$9/1200,2)</f>
        <v>209.64</v>
      </c>
    </row>
    <row r="348" ht="17" customHeight="1" spans="2:13" x14ac:dyDescent="0.25">
      <c r="B348" s="15">
        <v>343</v>
      </c>
      <c r="C348" s="11">
        <f>DATE(YEAR(Calculator!$C$11),MONTH(Calculator!$C$11)+B348-1,DAY(Calculator!$C$11))</f>
        <v>56766</v>
      </c>
      <c r="D348" s="10">
        <f>I347</f>
        <v>0</v>
      </c>
      <c r="E348" s="10">
        <f>IF(D348&lt;=0,0,IF(B348&gt;=Calculator!$C$15,D348+G348,MIN(Calculator!$C$16,D348+G348)))</f>
        <v>0</v>
      </c>
      <c r="F348" s="10">
        <f>IF(D348&lt;=0,0,MIN(Calculator!$C$12,D348+G348-E348))</f>
        <v>0</v>
      </c>
      <c r="G348" s="10">
        <f>ROUND(D348*Calculator!$C$9/1200,2)</f>
        <v>0</v>
      </c>
      <c r="H348" s="10">
        <f>E348+F348-G348</f>
        <v>0</v>
      </c>
      <c r="I348" s="10">
        <f>MAX(0,ROUND(D348-H348,2))</f>
        <v>0</v>
      </c>
      <c r="J348" s="10">
        <f>J347+G348</f>
        <v>326407.72</v>
      </c>
      <c r="K348" s="13">
        <f>INT((B348-1)/12)+1</f>
        <v>29</v>
      </c>
      <c r="L348" s="10">
        <f>IF(L347&lt;=0,0,MAX(0,ROUND(L347-(IF(B348&gt;=Calculator!$C$15,L347+M348,MIN(Calculator!$C$16,L347+M348))-M348),2)))</f>
        <v>34813.26</v>
      </c>
      <c r="M348" s="10">
        <f>ROUND(L347*Calculator!$C$9/1200,2)</f>
        <v>199.13</v>
      </c>
    </row>
    <row r="349" ht="17" customHeight="1" spans="2:13" x14ac:dyDescent="0.25">
      <c r="B349" s="15">
        <v>344</v>
      </c>
      <c r="C349" s="11">
        <f>DATE(YEAR(Calculator!$C$11),MONTH(Calculator!$C$11)+B349-1,DAY(Calculator!$C$11))</f>
        <v>56796</v>
      </c>
      <c r="D349" s="10">
        <f>I348</f>
        <v>0</v>
      </c>
      <c r="E349" s="10">
        <f>IF(D349&lt;=0,0,IF(B349&gt;=Calculator!$C$15,D349+G349,MIN(Calculator!$C$16,D349+G349)))</f>
        <v>0</v>
      </c>
      <c r="F349" s="10">
        <f>IF(D349&lt;=0,0,MIN(Calculator!$C$12,D349+G349-E349))</f>
        <v>0</v>
      </c>
      <c r="G349" s="10">
        <f>ROUND(D349*Calculator!$C$9/1200,2)</f>
        <v>0</v>
      </c>
      <c r="H349" s="10">
        <f>E349+F349-G349</f>
        <v>0</v>
      </c>
      <c r="I349" s="10">
        <f>MAX(0,ROUND(D349-H349,2))</f>
        <v>0</v>
      </c>
      <c r="J349" s="10">
        <f>J348+G349</f>
        <v>326407.72</v>
      </c>
      <c r="K349" s="13">
        <f>INT((B349-1)/12)+1</f>
        <v>29</v>
      </c>
      <c r="L349" s="10">
        <f>IF(L348&lt;=0,0,MAX(0,ROUND(L348-(IF(B349&gt;=Calculator!$C$15,L348+M349,MIN(Calculator!$C$16,L348+M349))-M349),2)))</f>
        <v>32852.8</v>
      </c>
      <c r="M349" s="10">
        <f>ROUND(L348*Calculator!$C$9/1200,2)</f>
        <v>188.57</v>
      </c>
    </row>
    <row r="350" ht="17" customHeight="1" spans="2:13" x14ac:dyDescent="0.25">
      <c r="B350" s="15">
        <v>345</v>
      </c>
      <c r="C350" s="11">
        <f>DATE(YEAR(Calculator!$C$11),MONTH(Calculator!$C$11)+B350-1,DAY(Calculator!$C$11))</f>
        <v>56827</v>
      </c>
      <c r="D350" s="10">
        <f>I349</f>
        <v>0</v>
      </c>
      <c r="E350" s="10">
        <f>IF(D350&lt;=0,0,IF(B350&gt;=Calculator!$C$15,D350+G350,MIN(Calculator!$C$16,D350+G350)))</f>
        <v>0</v>
      </c>
      <c r="F350" s="10">
        <f>IF(D350&lt;=0,0,MIN(Calculator!$C$12,D350+G350-E350))</f>
        <v>0</v>
      </c>
      <c r="G350" s="10">
        <f>ROUND(D350*Calculator!$C$9/1200,2)</f>
        <v>0</v>
      </c>
      <c r="H350" s="10">
        <f>E350+F350-G350</f>
        <v>0</v>
      </c>
      <c r="I350" s="10">
        <f>MAX(0,ROUND(D350-H350,2))</f>
        <v>0</v>
      </c>
      <c r="J350" s="10">
        <f>J349+G350</f>
        <v>326407.72</v>
      </c>
      <c r="K350" s="13">
        <f>INT((B350-1)/12)+1</f>
        <v>29</v>
      </c>
      <c r="L350" s="10">
        <f>IF(L349&lt;=0,0,MAX(0,ROUND(L349-(IF(B350&gt;=Calculator!$C$15,L349+M350,MIN(Calculator!$C$16,L349+M350))-M350),2)))</f>
        <v>30881.72</v>
      </c>
      <c r="M350" s="10">
        <f>ROUND(L349*Calculator!$C$9/1200,2)</f>
        <v>177.95</v>
      </c>
    </row>
    <row r="351" ht="17" customHeight="1" spans="2:13" x14ac:dyDescent="0.25">
      <c r="B351" s="15">
        <v>346</v>
      </c>
      <c r="C351" s="11">
        <f>DATE(YEAR(Calculator!$C$11),MONTH(Calculator!$C$11)+B351-1,DAY(Calculator!$C$11))</f>
        <v>56858</v>
      </c>
      <c r="D351" s="10">
        <f>I350</f>
        <v>0</v>
      </c>
      <c r="E351" s="10">
        <f>IF(D351&lt;=0,0,IF(B351&gt;=Calculator!$C$15,D351+G351,MIN(Calculator!$C$16,D351+G351)))</f>
        <v>0</v>
      </c>
      <c r="F351" s="10">
        <f>IF(D351&lt;=0,0,MIN(Calculator!$C$12,D351+G351-E351))</f>
        <v>0</v>
      </c>
      <c r="G351" s="10">
        <f>ROUND(D351*Calculator!$C$9/1200,2)</f>
        <v>0</v>
      </c>
      <c r="H351" s="10">
        <f>E351+F351-G351</f>
        <v>0</v>
      </c>
      <c r="I351" s="10">
        <f>MAX(0,ROUND(D351-H351,2))</f>
        <v>0</v>
      </c>
      <c r="J351" s="10">
        <f>J350+G351</f>
        <v>326407.72</v>
      </c>
      <c r="K351" s="13">
        <f>INT((B351-1)/12)+1</f>
        <v>29</v>
      </c>
      <c r="L351" s="10">
        <f>IF(L350&lt;=0,0,MAX(0,ROUND(L350-(IF(B351&gt;=Calculator!$C$15,L350+M351,MIN(Calculator!$C$16,L350+M351))-M351),2)))</f>
        <v>28899.97</v>
      </c>
      <c r="M351" s="10">
        <f>ROUND(L350*Calculator!$C$9/1200,2)</f>
        <v>167.28</v>
      </c>
    </row>
    <row r="352" ht="17" customHeight="1" spans="2:13" x14ac:dyDescent="0.25">
      <c r="B352" s="15">
        <v>347</v>
      </c>
      <c r="C352" s="11">
        <f>DATE(YEAR(Calculator!$C$11),MONTH(Calculator!$C$11)+B352-1,DAY(Calculator!$C$11))</f>
        <v>56888</v>
      </c>
      <c r="D352" s="10">
        <f>I351</f>
        <v>0</v>
      </c>
      <c r="E352" s="10">
        <f>IF(D352&lt;=0,0,IF(B352&gt;=Calculator!$C$15,D352+G352,MIN(Calculator!$C$16,D352+G352)))</f>
        <v>0</v>
      </c>
      <c r="F352" s="10">
        <f>IF(D352&lt;=0,0,MIN(Calculator!$C$12,D352+G352-E352))</f>
        <v>0</v>
      </c>
      <c r="G352" s="10">
        <f>ROUND(D352*Calculator!$C$9/1200,2)</f>
        <v>0</v>
      </c>
      <c r="H352" s="10">
        <f>E352+F352-G352</f>
        <v>0</v>
      </c>
      <c r="I352" s="10">
        <f>MAX(0,ROUND(D352-H352,2))</f>
        <v>0</v>
      </c>
      <c r="J352" s="10">
        <f>J351+G352</f>
        <v>326407.72</v>
      </c>
      <c r="K352" s="13">
        <f>INT((B352-1)/12)+1</f>
        <v>29</v>
      </c>
      <c r="L352" s="10">
        <f>IF(L351&lt;=0,0,MAX(0,ROUND(L351-(IF(B352&gt;=Calculator!$C$15,L351+M352,MIN(Calculator!$C$16,L351+M352))-M352),2)))</f>
        <v>26907.48</v>
      </c>
      <c r="M352" s="10">
        <f>ROUND(L351*Calculator!$C$9/1200,2)</f>
        <v>156.54</v>
      </c>
    </row>
    <row r="353" ht="17" customHeight="1" spans="2:13" x14ac:dyDescent="0.25">
      <c r="B353" s="15">
        <v>348</v>
      </c>
      <c r="C353" s="11">
        <f>DATE(YEAR(Calculator!$C$11),MONTH(Calculator!$C$11)+B353-1,DAY(Calculator!$C$11))</f>
        <v>56919</v>
      </c>
      <c r="D353" s="10">
        <f>I352</f>
        <v>0</v>
      </c>
      <c r="E353" s="10">
        <f>IF(D353&lt;=0,0,IF(B353&gt;=Calculator!$C$15,D353+G353,MIN(Calculator!$C$16,D353+G353)))</f>
        <v>0</v>
      </c>
      <c r="F353" s="10">
        <f>IF(D353&lt;=0,0,MIN(Calculator!$C$12,D353+G353-E353))</f>
        <v>0</v>
      </c>
      <c r="G353" s="10">
        <f>ROUND(D353*Calculator!$C$9/1200,2)</f>
        <v>0</v>
      </c>
      <c r="H353" s="10">
        <f>E353+F353-G353</f>
        <v>0</v>
      </c>
      <c r="I353" s="10">
        <f>MAX(0,ROUND(D353-H353,2))</f>
        <v>0</v>
      </c>
      <c r="J353" s="10">
        <f>J352+G353</f>
        <v>326407.72</v>
      </c>
      <c r="K353" s="13">
        <f>INT((B353-1)/12)+1</f>
        <v>29</v>
      </c>
      <c r="L353" s="10">
        <f>IF(L352&lt;=0,0,MAX(0,ROUND(L352-(IF(B353&gt;=Calculator!$C$15,L352+M353,MIN(Calculator!$C$16,L352+M353))-M353),2)))</f>
        <v>24904.2</v>
      </c>
      <c r="M353" s="10">
        <f>ROUND(L352*Calculator!$C$9/1200,2)</f>
        <v>145.75</v>
      </c>
    </row>
    <row r="354" ht="17" customHeight="1" spans="2:13" x14ac:dyDescent="0.25">
      <c r="B354" s="15">
        <v>349</v>
      </c>
      <c r="C354" s="11">
        <f>DATE(YEAR(Calculator!$C$11),MONTH(Calculator!$C$11)+B354-1,DAY(Calculator!$C$11))</f>
        <v>56949</v>
      </c>
      <c r="D354" s="10">
        <f>I353</f>
        <v>0</v>
      </c>
      <c r="E354" s="10">
        <f>IF(D354&lt;=0,0,IF(B354&gt;=Calculator!$C$15,D354+G354,MIN(Calculator!$C$16,D354+G354)))</f>
        <v>0</v>
      </c>
      <c r="F354" s="10">
        <f>IF(D354&lt;=0,0,MIN(Calculator!$C$12,D354+G354-E354))</f>
        <v>0</v>
      </c>
      <c r="G354" s="10">
        <f>ROUND(D354*Calculator!$C$9/1200,2)</f>
        <v>0</v>
      </c>
      <c r="H354" s="10">
        <f>E354+F354-G354</f>
        <v>0</v>
      </c>
      <c r="I354" s="10">
        <f>MAX(0,ROUND(D354-H354,2))</f>
        <v>0</v>
      </c>
      <c r="J354" s="10">
        <f>J353+G354</f>
        <v>326407.72</v>
      </c>
      <c r="K354" s="13">
        <f>INT((B354-1)/12)+1</f>
        <v>30</v>
      </c>
      <c r="L354" s="10">
        <f>IF(L353&lt;=0,0,MAX(0,ROUND(L353-(IF(B354&gt;=Calculator!$C$15,L353+M354,MIN(Calculator!$C$16,L353+M354))-M354),2)))</f>
        <v>22890.07</v>
      </c>
      <c r="M354" s="10">
        <f>ROUND(L353*Calculator!$C$9/1200,2)</f>
        <v>134.9</v>
      </c>
    </row>
    <row r="355" ht="17" customHeight="1" spans="2:13" x14ac:dyDescent="0.25">
      <c r="B355" s="15">
        <v>350</v>
      </c>
      <c r="C355" s="11">
        <f>DATE(YEAR(Calculator!$C$11),MONTH(Calculator!$C$11)+B355-1,DAY(Calculator!$C$11))</f>
        <v>56980</v>
      </c>
      <c r="D355" s="10">
        <f>I354</f>
        <v>0</v>
      </c>
      <c r="E355" s="10">
        <f>IF(D355&lt;=0,0,IF(B355&gt;=Calculator!$C$15,D355+G355,MIN(Calculator!$C$16,D355+G355)))</f>
        <v>0</v>
      </c>
      <c r="F355" s="10">
        <f>IF(D355&lt;=0,0,MIN(Calculator!$C$12,D355+G355-E355))</f>
        <v>0</v>
      </c>
      <c r="G355" s="10">
        <f>ROUND(D355*Calculator!$C$9/1200,2)</f>
        <v>0</v>
      </c>
      <c r="H355" s="10">
        <f>E355+F355-G355</f>
        <v>0</v>
      </c>
      <c r="I355" s="10">
        <f>MAX(0,ROUND(D355-H355,2))</f>
        <v>0</v>
      </c>
      <c r="J355" s="10">
        <f>J354+G355</f>
        <v>326407.72</v>
      </c>
      <c r="K355" s="13">
        <f>INT((B355-1)/12)+1</f>
        <v>30</v>
      </c>
      <c r="L355" s="10">
        <f>IF(L354&lt;=0,0,MAX(0,ROUND(L354-(IF(B355&gt;=Calculator!$C$15,L354+M355,MIN(Calculator!$C$16,L354+M355))-M355),2)))</f>
        <v>20865.03</v>
      </c>
      <c r="M355" s="10">
        <f>ROUND(L354*Calculator!$C$9/1200,2)</f>
        <v>123.99</v>
      </c>
    </row>
    <row r="356" ht="17" customHeight="1" spans="2:13" x14ac:dyDescent="0.25">
      <c r="B356" s="15">
        <v>351</v>
      </c>
      <c r="C356" s="11">
        <f>DATE(YEAR(Calculator!$C$11),MONTH(Calculator!$C$11)+B356-1,DAY(Calculator!$C$11))</f>
        <v>57011</v>
      </c>
      <c r="D356" s="10">
        <f>I355</f>
        <v>0</v>
      </c>
      <c r="E356" s="10">
        <f>IF(D356&lt;=0,0,IF(B356&gt;=Calculator!$C$15,D356+G356,MIN(Calculator!$C$16,D356+G356)))</f>
        <v>0</v>
      </c>
      <c r="F356" s="10">
        <f>IF(D356&lt;=0,0,MIN(Calculator!$C$12,D356+G356-E356))</f>
        <v>0</v>
      </c>
      <c r="G356" s="10">
        <f>ROUND(D356*Calculator!$C$9/1200,2)</f>
        <v>0</v>
      </c>
      <c r="H356" s="10">
        <f>E356+F356-G356</f>
        <v>0</v>
      </c>
      <c r="I356" s="10">
        <f>MAX(0,ROUND(D356-H356,2))</f>
        <v>0</v>
      </c>
      <c r="J356" s="10">
        <f>J355+G356</f>
        <v>326407.72</v>
      </c>
      <c r="K356" s="13">
        <f>INT((B356-1)/12)+1</f>
        <v>30</v>
      </c>
      <c r="L356" s="10">
        <f>IF(L355&lt;=0,0,MAX(0,ROUND(L355-(IF(B356&gt;=Calculator!$C$15,L355+M356,MIN(Calculator!$C$16,L355+M356))-M356),2)))</f>
        <v>18829.02</v>
      </c>
      <c r="M356" s="10">
        <f>ROUND(L355*Calculator!$C$9/1200,2)</f>
        <v>113.02</v>
      </c>
    </row>
    <row r="357" ht="17" customHeight="1" spans="2:13" x14ac:dyDescent="0.25">
      <c r="B357" s="15">
        <v>352</v>
      </c>
      <c r="C357" s="11">
        <f>DATE(YEAR(Calculator!$C$11),MONTH(Calculator!$C$11)+B357-1,DAY(Calculator!$C$11))</f>
        <v>57040</v>
      </c>
      <c r="D357" s="10">
        <f>I356</f>
        <v>0</v>
      </c>
      <c r="E357" s="10">
        <f>IF(D357&lt;=0,0,IF(B357&gt;=Calculator!$C$15,D357+G357,MIN(Calculator!$C$16,D357+G357)))</f>
        <v>0</v>
      </c>
      <c r="F357" s="10">
        <f>IF(D357&lt;=0,0,MIN(Calculator!$C$12,D357+G357-E357))</f>
        <v>0</v>
      </c>
      <c r="G357" s="10">
        <f>ROUND(D357*Calculator!$C$9/1200,2)</f>
        <v>0</v>
      </c>
      <c r="H357" s="10">
        <f>E357+F357-G357</f>
        <v>0</v>
      </c>
      <c r="I357" s="10">
        <f>MAX(0,ROUND(D357-H357,2))</f>
        <v>0</v>
      </c>
      <c r="J357" s="10">
        <f>J356+G357</f>
        <v>326407.72</v>
      </c>
      <c r="K357" s="13">
        <f>INT((B357-1)/12)+1</f>
        <v>30</v>
      </c>
      <c r="L357" s="10">
        <f>IF(L356&lt;=0,0,MAX(0,ROUND(L356-(IF(B357&gt;=Calculator!$C$15,L356+M357,MIN(Calculator!$C$16,L356+M357))-M357),2)))</f>
        <v>16781.98</v>
      </c>
      <c r="M357" s="10">
        <f>ROUND(L356*Calculator!$C$9/1200,2)</f>
        <v>101.99</v>
      </c>
    </row>
    <row r="358" ht="17" customHeight="1" spans="2:13" x14ac:dyDescent="0.25">
      <c r="B358" s="15">
        <v>353</v>
      </c>
      <c r="C358" s="11">
        <f>DATE(YEAR(Calculator!$C$11),MONTH(Calculator!$C$11)+B358-1,DAY(Calculator!$C$11))</f>
        <v>57071</v>
      </c>
      <c r="D358" s="10">
        <f>I357</f>
        <v>0</v>
      </c>
      <c r="E358" s="10">
        <f>IF(D358&lt;=0,0,IF(B358&gt;=Calculator!$C$15,D358+G358,MIN(Calculator!$C$16,D358+G358)))</f>
        <v>0</v>
      </c>
      <c r="F358" s="10">
        <f>IF(D358&lt;=0,0,MIN(Calculator!$C$12,D358+G358-E358))</f>
        <v>0</v>
      </c>
      <c r="G358" s="10">
        <f>ROUND(D358*Calculator!$C$9/1200,2)</f>
        <v>0</v>
      </c>
      <c r="H358" s="10">
        <f>E358+F358-G358</f>
        <v>0</v>
      </c>
      <c r="I358" s="10">
        <f>MAX(0,ROUND(D358-H358,2))</f>
        <v>0</v>
      </c>
      <c r="J358" s="10">
        <f>J357+G358</f>
        <v>326407.72</v>
      </c>
      <c r="K358" s="13">
        <f>INT((B358-1)/12)+1</f>
        <v>30</v>
      </c>
      <c r="L358" s="10">
        <f>IF(L357&lt;=0,0,MAX(0,ROUND(L357-(IF(B358&gt;=Calculator!$C$15,L357+M358,MIN(Calculator!$C$16,L357+M358))-M358),2)))</f>
        <v>14723.85</v>
      </c>
      <c r="M358" s="10">
        <f>ROUND(L357*Calculator!$C$9/1200,2)</f>
        <v>90.9</v>
      </c>
    </row>
    <row r="359" ht="17" customHeight="1" spans="2:13" x14ac:dyDescent="0.25">
      <c r="B359" s="15">
        <v>354</v>
      </c>
      <c r="C359" s="11">
        <f>DATE(YEAR(Calculator!$C$11),MONTH(Calculator!$C$11)+B359-1,DAY(Calculator!$C$11))</f>
        <v>57101</v>
      </c>
      <c r="D359" s="10">
        <f>I358</f>
        <v>0</v>
      </c>
      <c r="E359" s="10">
        <f>IF(D359&lt;=0,0,IF(B359&gt;=Calculator!$C$15,D359+G359,MIN(Calculator!$C$16,D359+G359)))</f>
        <v>0</v>
      </c>
      <c r="F359" s="10">
        <f>IF(D359&lt;=0,0,MIN(Calculator!$C$12,D359+G359-E359))</f>
        <v>0</v>
      </c>
      <c r="G359" s="10">
        <f>ROUND(D359*Calculator!$C$9/1200,2)</f>
        <v>0</v>
      </c>
      <c r="H359" s="10">
        <f>E359+F359-G359</f>
        <v>0</v>
      </c>
      <c r="I359" s="10">
        <f>MAX(0,ROUND(D359-H359,2))</f>
        <v>0</v>
      </c>
      <c r="J359" s="10">
        <f>J358+G359</f>
        <v>326407.72</v>
      </c>
      <c r="K359" s="13">
        <f>INT((B359-1)/12)+1</f>
        <v>30</v>
      </c>
      <c r="L359" s="10">
        <f>IF(L358&lt;=0,0,MAX(0,ROUND(L358-(IF(B359&gt;=Calculator!$C$15,L358+M359,MIN(Calculator!$C$16,L358+M359))-M359),2)))</f>
        <v>12654.57</v>
      </c>
      <c r="M359" s="10">
        <f>ROUND(L358*Calculator!$C$9/1200,2)</f>
        <v>79.75</v>
      </c>
    </row>
    <row r="360" ht="17" customHeight="1" spans="2:13" x14ac:dyDescent="0.25">
      <c r="B360" s="15">
        <v>355</v>
      </c>
      <c r="C360" s="11">
        <f>DATE(YEAR(Calculator!$C$11),MONTH(Calculator!$C$11)+B360-1,DAY(Calculator!$C$11))</f>
        <v>57132</v>
      </c>
      <c r="D360" s="10">
        <f>I359</f>
        <v>0</v>
      </c>
      <c r="E360" s="10">
        <f>IF(D360&lt;=0,0,IF(B360&gt;=Calculator!$C$15,D360+G360,MIN(Calculator!$C$16,D360+G360)))</f>
        <v>0</v>
      </c>
      <c r="F360" s="10">
        <f>IF(D360&lt;=0,0,MIN(Calculator!$C$12,D360+G360-E360))</f>
        <v>0</v>
      </c>
      <c r="G360" s="10">
        <f>ROUND(D360*Calculator!$C$9/1200,2)</f>
        <v>0</v>
      </c>
      <c r="H360" s="10">
        <f>E360+F360-G360</f>
        <v>0</v>
      </c>
      <c r="I360" s="10">
        <f>MAX(0,ROUND(D360-H360,2))</f>
        <v>0</v>
      </c>
      <c r="J360" s="10">
        <f>J359+G360</f>
        <v>326407.72</v>
      </c>
      <c r="K360" s="13">
        <f>INT((B360-1)/12)+1</f>
        <v>30</v>
      </c>
      <c r="L360" s="10">
        <f>IF(L359&lt;=0,0,MAX(0,ROUND(L359-(IF(B360&gt;=Calculator!$C$15,L359+M360,MIN(Calculator!$C$16,L359+M360))-M360),2)))</f>
        <v>10574.09</v>
      </c>
      <c r="M360" s="10">
        <f>ROUND(L359*Calculator!$C$9/1200,2)</f>
        <v>68.55</v>
      </c>
    </row>
    <row r="361" ht="17" customHeight="1" spans="2:13" x14ac:dyDescent="0.25">
      <c r="B361" s="15">
        <v>356</v>
      </c>
      <c r="C361" s="11">
        <f>DATE(YEAR(Calculator!$C$11),MONTH(Calculator!$C$11)+B361-1,DAY(Calculator!$C$11))</f>
        <v>57162</v>
      </c>
      <c r="D361" s="10">
        <f>I360</f>
        <v>0</v>
      </c>
      <c r="E361" s="10">
        <f>IF(D361&lt;=0,0,IF(B361&gt;=Calculator!$C$15,D361+G361,MIN(Calculator!$C$16,D361+G361)))</f>
        <v>0</v>
      </c>
      <c r="F361" s="10">
        <f>IF(D361&lt;=0,0,MIN(Calculator!$C$12,D361+G361-E361))</f>
        <v>0</v>
      </c>
      <c r="G361" s="10">
        <f>ROUND(D361*Calculator!$C$9/1200,2)</f>
        <v>0</v>
      </c>
      <c r="H361" s="10">
        <f>E361+F361-G361</f>
        <v>0</v>
      </c>
      <c r="I361" s="10">
        <f>MAX(0,ROUND(D361-H361,2))</f>
        <v>0</v>
      </c>
      <c r="J361" s="10">
        <f>J360+G361</f>
        <v>326407.72</v>
      </c>
      <c r="K361" s="13">
        <f>INT((B361-1)/12)+1</f>
        <v>30</v>
      </c>
      <c r="L361" s="10">
        <f>IF(L360&lt;=0,0,MAX(0,ROUND(L360-(IF(B361&gt;=Calculator!$C$15,L360+M361,MIN(Calculator!$C$16,L360+M361))-M361),2)))</f>
        <v>8482.34</v>
      </c>
      <c r="M361" s="10">
        <f>ROUND(L360*Calculator!$C$9/1200,2)</f>
        <v>57.28</v>
      </c>
    </row>
    <row r="362" ht="17" customHeight="1" spans="2:13" x14ac:dyDescent="0.25">
      <c r="B362" s="15">
        <v>357</v>
      </c>
      <c r="C362" s="11">
        <f>DATE(YEAR(Calculator!$C$11),MONTH(Calculator!$C$11)+B362-1,DAY(Calculator!$C$11))</f>
        <v>57193</v>
      </c>
      <c r="D362" s="10">
        <f>I361</f>
        <v>0</v>
      </c>
      <c r="E362" s="10">
        <f>IF(D362&lt;=0,0,IF(B362&gt;=Calculator!$C$15,D362+G362,MIN(Calculator!$C$16,D362+G362)))</f>
        <v>0</v>
      </c>
      <c r="F362" s="10">
        <f>IF(D362&lt;=0,0,MIN(Calculator!$C$12,D362+G362-E362))</f>
        <v>0</v>
      </c>
      <c r="G362" s="10">
        <f>ROUND(D362*Calculator!$C$9/1200,2)</f>
        <v>0</v>
      </c>
      <c r="H362" s="10">
        <f>E362+F362-G362</f>
        <v>0</v>
      </c>
      <c r="I362" s="10">
        <f>MAX(0,ROUND(D362-H362,2))</f>
        <v>0</v>
      </c>
      <c r="J362" s="10">
        <f>J361+G362</f>
        <v>326407.72</v>
      </c>
      <c r="K362" s="13">
        <f>INT((B362-1)/12)+1</f>
        <v>30</v>
      </c>
      <c r="L362" s="10">
        <f>IF(L361&lt;=0,0,MAX(0,ROUND(L361-(IF(B362&gt;=Calculator!$C$15,L361+M362,MIN(Calculator!$C$16,L361+M362))-M362),2)))</f>
        <v>6379.26</v>
      </c>
      <c r="M362" s="10">
        <f>ROUND(L361*Calculator!$C$9/1200,2)</f>
        <v>45.95</v>
      </c>
    </row>
    <row r="363" ht="17" customHeight="1" spans="2:13" x14ac:dyDescent="0.25">
      <c r="B363" s="15">
        <v>358</v>
      </c>
      <c r="C363" s="11">
        <f>DATE(YEAR(Calculator!$C$11),MONTH(Calculator!$C$11)+B363-1,DAY(Calculator!$C$11))</f>
        <v>57224</v>
      </c>
      <c r="D363" s="10">
        <f>I362</f>
        <v>0</v>
      </c>
      <c r="E363" s="10">
        <f>IF(D363&lt;=0,0,IF(B363&gt;=Calculator!$C$15,D363+G363,MIN(Calculator!$C$16,D363+G363)))</f>
        <v>0</v>
      </c>
      <c r="F363" s="10">
        <f>IF(D363&lt;=0,0,MIN(Calculator!$C$12,D363+G363-E363))</f>
        <v>0</v>
      </c>
      <c r="G363" s="10">
        <f>ROUND(D363*Calculator!$C$9/1200,2)</f>
        <v>0</v>
      </c>
      <c r="H363" s="10">
        <f>E363+F363-G363</f>
        <v>0</v>
      </c>
      <c r="I363" s="10">
        <f>MAX(0,ROUND(D363-H363,2))</f>
        <v>0</v>
      </c>
      <c r="J363" s="10">
        <f>J362+G363</f>
        <v>326407.72</v>
      </c>
      <c r="K363" s="13">
        <f>INT((B363-1)/12)+1</f>
        <v>30</v>
      </c>
      <c r="L363" s="10">
        <f>IF(L362&lt;=0,0,MAX(0,ROUND(L362-(IF(B363&gt;=Calculator!$C$15,L362+M363,MIN(Calculator!$C$16,L362+M363))-M363),2)))</f>
        <v>4264.78</v>
      </c>
      <c r="M363" s="10">
        <f>ROUND(L362*Calculator!$C$9/1200,2)</f>
        <v>34.55</v>
      </c>
    </row>
    <row r="364" ht="17" customHeight="1" spans="2:13" x14ac:dyDescent="0.25">
      <c r="B364" s="15">
        <v>359</v>
      </c>
      <c r="C364" s="11">
        <f>DATE(YEAR(Calculator!$C$11),MONTH(Calculator!$C$11)+B364-1,DAY(Calculator!$C$11))</f>
        <v>57254</v>
      </c>
      <c r="D364" s="10">
        <f>I363</f>
        <v>0</v>
      </c>
      <c r="E364" s="10">
        <f>IF(D364&lt;=0,0,IF(B364&gt;=Calculator!$C$15,D364+G364,MIN(Calculator!$C$16,D364+G364)))</f>
        <v>0</v>
      </c>
      <c r="F364" s="10">
        <f>IF(D364&lt;=0,0,MIN(Calculator!$C$12,D364+G364-E364))</f>
        <v>0</v>
      </c>
      <c r="G364" s="10">
        <f>ROUND(D364*Calculator!$C$9/1200,2)</f>
        <v>0</v>
      </c>
      <c r="H364" s="10">
        <f>E364+F364-G364</f>
        <v>0</v>
      </c>
      <c r="I364" s="10">
        <f>MAX(0,ROUND(D364-H364,2))</f>
        <v>0</v>
      </c>
      <c r="J364" s="10">
        <f>J363+G364</f>
        <v>326407.72</v>
      </c>
      <c r="K364" s="13">
        <f>INT((B364-1)/12)+1</f>
        <v>30</v>
      </c>
      <c r="L364" s="10">
        <f>IF(L363&lt;=0,0,MAX(0,ROUND(L363-(IF(B364&gt;=Calculator!$C$15,L363+M364,MIN(Calculator!$C$16,L363+M364))-M364),2)))</f>
        <v>2138.85</v>
      </c>
      <c r="M364" s="10">
        <f>ROUND(L363*Calculator!$C$9/1200,2)</f>
        <v>23.1</v>
      </c>
    </row>
    <row r="365" ht="17" customHeight="1" spans="2:13" x14ac:dyDescent="0.25">
      <c r="B365" s="15">
        <v>360</v>
      </c>
      <c r="C365" s="11">
        <f>DATE(YEAR(Calculator!$C$11),MONTH(Calculator!$C$11)+B365-1,DAY(Calculator!$C$11))</f>
        <v>57285</v>
      </c>
      <c r="D365" s="10">
        <f>I364</f>
        <v>0</v>
      </c>
      <c r="E365" s="10">
        <f>IF(D365&lt;=0,0,IF(B365&gt;=Calculator!$C$15,D365+G365,MIN(Calculator!$C$16,D365+G365)))</f>
        <v>0</v>
      </c>
      <c r="F365" s="10">
        <f>IF(D365&lt;=0,0,MIN(Calculator!$C$12,D365+G365-E365))</f>
        <v>0</v>
      </c>
      <c r="G365" s="10">
        <f>ROUND(D365*Calculator!$C$9/1200,2)</f>
        <v>0</v>
      </c>
      <c r="H365" s="10">
        <f>E365+F365-G365</f>
        <v>0</v>
      </c>
      <c r="I365" s="10">
        <f>MAX(0,ROUND(D365-H365,2))</f>
        <v>0</v>
      </c>
      <c r="J365" s="10">
        <f>J364+G365</f>
        <v>326407.72</v>
      </c>
      <c r="K365" s="13">
        <f>INT((B365-1)/12)+1</f>
        <v>30</v>
      </c>
      <c r="L365" s="10">
        <f>IF(L364&lt;=0,0,MAX(0,ROUND(L364-(IF(B365&gt;=Calculator!$C$15,L364+M365,MIN(Calculator!$C$16,L364+M365))-M365),2)))</f>
        <v>0</v>
      </c>
      <c r="M365" s="10">
        <f>ROUND(L364*Calculator!$C$9/1200,2)</f>
        <v>11.59</v>
      </c>
    </row>
  </sheetData>
  <mergeCells count="3">
    <mergeCell ref="K1:M1"/>
    <mergeCell ref="B2:J2"/>
    <mergeCell ref="K2:M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F12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30" customWidth="1"/>
    <col min="3" max="4" width="16" customWidth="1"/>
    <col min="5" max="5" width="18" customWidth="1"/>
    <col min="6" max="6" width="12" customWidth="1"/>
  </cols>
  <sheetData>
    <row r="1" ht="34" customHeight="1" spans="2:6" x14ac:dyDescent="0.25">
      <c r="B1" s="1" t="s">
        <v>46</v>
      </c>
      <c r="D1" s="2" t="s">
        <v>1</v>
      </c>
      <c r="E1" s="2"/>
      <c r="F1" s="2"/>
    </row>
    <row r="2" ht="28" customHeight="1" spans="2:6" x14ac:dyDescent="0.25">
      <c r="B2" s="3" t="s">
        <v>34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30" customHeight="1" spans="2:5" x14ac:dyDescent="0.25">
      <c r="B5" s="6" t="s">
        <v>4</v>
      </c>
      <c r="C5" s="14" t="s">
        <v>47</v>
      </c>
      <c r="D5" s="7" t="s">
        <v>48</v>
      </c>
      <c r="E5" s="7" t="s">
        <v>49</v>
      </c>
    </row>
    <row r="6" ht="17" customHeight="1" spans="2:5" x14ac:dyDescent="0.25">
      <c r="B6" s="16" t="s">
        <v>50</v>
      </c>
      <c r="C6" s="10">
        <f>Calculator!C17</f>
        <v>2349.03</v>
      </c>
      <c r="D6" s="10">
        <f>Calculator!C16</f>
        <v>2149.03</v>
      </c>
      <c r="E6" s="10">
        <f>C6-D6</f>
        <v>200</v>
      </c>
    </row>
    <row r="7" ht="17" customHeight="1" spans="2:5" x14ac:dyDescent="0.25">
      <c r="B7" s="16" t="s">
        <v>23</v>
      </c>
      <c r="C7" s="13">
        <f>COUNTIF(Schedule!E6:E365,"&gt;0")</f>
        <v>284</v>
      </c>
      <c r="D7" s="13">
        <f>COUNTIF(Schedule!M6:M365,"&gt;0")</f>
        <v>360</v>
      </c>
      <c r="E7" s="17" t="str">
        <f>IF(D7-C7=0,"Same",(D7-C7)&amp;" fewer")</f>
        <v>76 fewer</v>
      </c>
    </row>
    <row r="8" ht="17" customHeight="1" spans="2:5" x14ac:dyDescent="0.25">
      <c r="B8" s="16" t="s">
        <v>51</v>
      </c>
      <c r="C8" s="18">
        <f>IF(C7=0,"",DATE(YEAR(Calculator!$C$11),MONTH(Calculator!$C$11)+C7-1,DAY(Calculator!$C$11)))</f>
        <v>54970</v>
      </c>
      <c r="D8" s="18">
        <f>IF(D7=0,"",DATE(YEAR(Calculator!$C$11),MONTH(Calculator!$C$11)+D7-1,DAY(Calculator!$C$11)))</f>
        <v>57285</v>
      </c>
      <c r="E8" s="17" t="str">
        <f>IF(D7-C7=0,"Same time",INT((D7-C7)/12)&amp;" yrs "&amp;MOD(D7-C7,12)&amp;" mos sooner")</f>
        <v>6 yrs 4 mos sooner</v>
      </c>
    </row>
    <row r="9" ht="17" customHeight="1" spans="2:5" x14ac:dyDescent="0.25">
      <c r="B9" s="16" t="s">
        <v>52</v>
      </c>
      <c r="C9" s="10">
        <f>SUM(Schedule!G6:G365)</f>
        <v>326407.72</v>
      </c>
      <c r="D9" s="10">
        <f>SUM(Schedule!M6:M365)</f>
        <v>433652.21000000014</v>
      </c>
      <c r="E9" s="10">
        <f>D9-C9</f>
        <v>107244.49000000017</v>
      </c>
    </row>
    <row r="10" ht="17" customHeight="1" spans="2:5" x14ac:dyDescent="0.25">
      <c r="B10" s="16" t="s">
        <v>53</v>
      </c>
      <c r="C10" s="10">
        <f>Calculator!C8+C9</f>
        <v>666407.72</v>
      </c>
      <c r="D10" s="10">
        <f>Calculator!C8+D9</f>
        <v>773652.2100000002</v>
      </c>
      <c r="E10" s="10">
        <f>D10-C10</f>
        <v>107244.49000000022</v>
      </c>
    </row>
    <row r="11" ht="17" customHeight="1" spans="2:5" x14ac:dyDescent="0.25">
      <c r="B11" s="16" t="s">
        <v>54</v>
      </c>
      <c r="C11" s="12">
        <f>IF(Calculator!C8&lt;=0,0,C9/Calculator!C8)</f>
        <v>0.9600227058823528</v>
      </c>
      <c r="D11" s="12">
        <f>IF(Calculator!C8&lt;=0,0,D9/Calculator!C8)</f>
        <v>1.2754476764705887</v>
      </c>
      <c r="E11" s="19"/>
    </row>
    <row r="12" ht="17" customHeight="1" spans="2:5" x14ac:dyDescent="0.25">
      <c r="B12" s="16" t="s">
        <v>55</v>
      </c>
      <c r="C12" s="10">
        <f>SUM(Schedule!F6:F365)</f>
        <v>56600</v>
      </c>
      <c r="D12" s="10">
        <f>0</f>
        <v>0</v>
      </c>
      <c r="E12" s="19"/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I35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3" max="7" width="13" customWidth="1"/>
    <col min="8" max="8" width="17" customWidth="1"/>
    <col min="9" max="9" width="13" customWidth="1"/>
  </cols>
  <sheetData>
    <row r="1" ht="34" customHeight="1" spans="2:9" x14ac:dyDescent="0.25">
      <c r="B1" s="1" t="s">
        <v>56</v>
      </c>
      <c r="G1" s="2" t="s">
        <v>1</v>
      </c>
      <c r="H1" s="2"/>
      <c r="I1" s="2"/>
    </row>
    <row r="2" ht="28" customHeight="1" spans="2:9" x14ac:dyDescent="0.25">
      <c r="B2" s="3" t="s">
        <v>34</v>
      </c>
      <c r="C2" s="3"/>
      <c r="D2" s="3"/>
      <c r="E2" s="3"/>
      <c r="F2" s="3"/>
      <c r="G2" s="4" t="s">
        <v>3</v>
      </c>
      <c r="H2" s="4"/>
      <c r="I2" s="4"/>
    </row>
    <row r="3" ht="4" customHeight="1" spans="2:9" x14ac:dyDescent="0.25">
      <c r="B3" s="5"/>
      <c r="C3" s="5"/>
      <c r="D3" s="5"/>
      <c r="E3" s="5"/>
      <c r="F3" s="5"/>
      <c r="G3" s="5"/>
      <c r="H3" s="5"/>
      <c r="I3" s="5"/>
    </row>
    <row r="4" ht="10" customHeight="1" x14ac:dyDescent="0.25"/>
    <row r="5" ht="30" customHeight="1" spans="2:9" x14ac:dyDescent="0.25">
      <c r="B5" s="20" t="s">
        <v>43</v>
      </c>
      <c r="C5" s="14" t="s">
        <v>57</v>
      </c>
      <c r="D5" s="7" t="s">
        <v>58</v>
      </c>
      <c r="E5" s="7" t="s">
        <v>39</v>
      </c>
      <c r="F5" s="7" t="s">
        <v>40</v>
      </c>
      <c r="G5" s="14" t="s">
        <v>59</v>
      </c>
      <c r="H5" s="14" t="s">
        <v>60</v>
      </c>
      <c r="I5" s="14" t="s">
        <v>61</v>
      </c>
    </row>
    <row r="6" ht="17" customHeight="1" spans="2:9" x14ac:dyDescent="0.25">
      <c r="B6" s="15">
        <v>1</v>
      </c>
      <c r="C6" s="11">
        <f>DATE(YEAR(Calculator!$C$11),MONTH(Calculator!$C$11)+(B6-1)*12+1-1,DAY(Calculator!$C$11))</f>
        <v>46357</v>
      </c>
      <c r="D6" s="10">
        <f>SUMIF(Schedule!K6:K365,B6,Schedule!E6:E365)+SUMIF(Schedule!K6:K365,B6,Schedule!F6:F365)</f>
        <v>28188.359999999997</v>
      </c>
      <c r="E6" s="10">
        <f>SUMIF(Schedule!K6:K365,B6,Schedule!G6:G365)</f>
        <v>21915.3</v>
      </c>
      <c r="F6" s="10">
        <f>SUMIF(Schedule!K6:K365,B6,Schedule!H6:H365)</f>
        <v>6273.060000000001</v>
      </c>
      <c r="G6" s="10">
        <f>SUMIF(Schedule!K6:K365,B6,Schedule!F6:F365)</f>
        <v>2400</v>
      </c>
      <c r="H6" s="10">
        <f>MAX(0,ROUND(Calculator!$C$8-SUMIF(Schedule!K6:K365,"&lt;="&amp;B6,Schedule!H6:H365),2))</f>
        <v>333726.94</v>
      </c>
      <c r="I6" s="12">
        <f>IF(Calculator!$C$8&lt;=0,0,1-H6/Calculator!$C$8)</f>
        <v>0.01845017647058822</v>
      </c>
    </row>
    <row r="7" ht="17" customHeight="1" spans="2:9" x14ac:dyDescent="0.25">
      <c r="B7" s="15">
        <v>2</v>
      </c>
      <c r="C7" s="11">
        <f>DATE(YEAR(Calculator!$C$11),MONTH(Calculator!$C$11)+(B7-1)*12+1-1,DAY(Calculator!$C$11))</f>
        <v>46722</v>
      </c>
      <c r="D7" s="10">
        <f>SUMIF(Schedule!K6:K365,B7,Schedule!E6:E365)+SUMIF(Schedule!K6:K365,B7,Schedule!F6:F365)</f>
        <v>28188.359999999997</v>
      </c>
      <c r="E7" s="10">
        <f>SUMIF(Schedule!K6:K365,B7,Schedule!G6:G365)</f>
        <v>21495.190000000002</v>
      </c>
      <c r="F7" s="10">
        <f>SUMIF(Schedule!K6:K365,B7,Schedule!H6:H365)</f>
        <v>6693.170000000004</v>
      </c>
      <c r="G7" s="10">
        <f>SUMIF(Schedule!K6:K365,B7,Schedule!F6:F365)</f>
        <v>2400</v>
      </c>
      <c r="H7" s="10">
        <f>MAX(0,ROUND(Calculator!$C$8-SUMIF(Schedule!K6:K365,"&lt;="&amp;B7,Schedule!H6:H365),2))</f>
        <v>327033.77</v>
      </c>
      <c r="I7" s="12">
        <f>IF(Calculator!$C$8&lt;=0,0,1-H7/Calculator!$C$8)</f>
        <v>0.03813597058823526</v>
      </c>
    </row>
    <row r="8" ht="17" customHeight="1" spans="2:9" x14ac:dyDescent="0.25">
      <c r="B8" s="15">
        <v>3</v>
      </c>
      <c r="C8" s="11">
        <f>DATE(YEAR(Calculator!$C$11),MONTH(Calculator!$C$11)+(B8-1)*12+1-1,DAY(Calculator!$C$11))</f>
        <v>47088</v>
      </c>
      <c r="D8" s="10">
        <f>SUMIF(Schedule!K6:K365,B8,Schedule!E6:E365)+SUMIF(Schedule!K6:K365,B8,Schedule!F6:F365)</f>
        <v>28188.359999999997</v>
      </c>
      <c r="E8" s="10">
        <f>SUMIF(Schedule!K6:K365,B8,Schedule!G6:G365)</f>
        <v>21046.920000000002</v>
      </c>
      <c r="F8" s="10">
        <f>SUMIF(Schedule!K6:K365,B8,Schedule!H6:H365)</f>
        <v>7141.440000000003</v>
      </c>
      <c r="G8" s="10">
        <f>SUMIF(Schedule!K6:K365,B8,Schedule!F6:F365)</f>
        <v>2400</v>
      </c>
      <c r="H8" s="10">
        <f>MAX(0,ROUND(Calculator!$C$8-SUMIF(Schedule!K6:K365,"&lt;="&amp;B8,Schedule!H6:H365),2))</f>
        <v>319892.33</v>
      </c>
      <c r="I8" s="12">
        <f>IF(Calculator!$C$8&lt;=0,0,1-H8/Calculator!$C$8)</f>
        <v>0.059140205882352914</v>
      </c>
    </row>
    <row r="9" ht="17" customHeight="1" spans="2:9" x14ac:dyDescent="0.25">
      <c r="B9" s="15">
        <v>4</v>
      </c>
      <c r="C9" s="11">
        <f>DATE(YEAR(Calculator!$C$11),MONTH(Calculator!$C$11)+(B9-1)*12+1-1,DAY(Calculator!$C$11))</f>
        <v>47453</v>
      </c>
      <c r="D9" s="10">
        <f>SUMIF(Schedule!K6:K365,B9,Schedule!E6:E365)+SUMIF(Schedule!K6:K365,B9,Schedule!F6:F365)</f>
        <v>28188.359999999997</v>
      </c>
      <c r="E9" s="10">
        <f>SUMIF(Schedule!K6:K365,B9,Schedule!G6:G365)</f>
        <v>20568.660000000003</v>
      </c>
      <c r="F9" s="10">
        <f>SUMIF(Schedule!K6:K365,B9,Schedule!H6:H365)</f>
        <v>7619.700000000003</v>
      </c>
      <c r="G9" s="10">
        <f>SUMIF(Schedule!K6:K365,B9,Schedule!F6:F365)</f>
        <v>2400</v>
      </c>
      <c r="H9" s="10">
        <f>MAX(0,ROUND(Calculator!$C$8-SUMIF(Schedule!K6:K365,"&lt;="&amp;B9,Schedule!H6:H365),2))</f>
        <v>312272.63</v>
      </c>
      <c r="I9" s="12">
        <f>IF(Calculator!$C$8&lt;=0,0,1-H9/Calculator!$C$8)</f>
        <v>0.08155108823529411</v>
      </c>
    </row>
    <row r="10" ht="17" customHeight="1" spans="2:9" x14ac:dyDescent="0.25">
      <c r="B10" s="15">
        <v>5</v>
      </c>
      <c r="C10" s="11">
        <f>DATE(YEAR(Calculator!$C$11),MONTH(Calculator!$C$11)+(B10-1)*12+1-1,DAY(Calculator!$C$11))</f>
        <v>47818</v>
      </c>
      <c r="D10" s="10">
        <f>SUMIF(Schedule!K6:K365,B10,Schedule!E6:E365)+SUMIF(Schedule!K6:K365,B10,Schedule!F6:F365)</f>
        <v>28188.359999999997</v>
      </c>
      <c r="E10" s="10">
        <f>SUMIF(Schedule!K6:K365,B10,Schedule!G6:G365)</f>
        <v>20058.35</v>
      </c>
      <c r="F10" s="10">
        <f>SUMIF(Schedule!K6:K365,B10,Schedule!H6:H365)</f>
        <v>8130.010000000003</v>
      </c>
      <c r="G10" s="10">
        <f>SUMIF(Schedule!K6:K365,B10,Schedule!F6:F365)</f>
        <v>2400</v>
      </c>
      <c r="H10" s="10">
        <f>MAX(0,ROUND(Calculator!$C$8-SUMIF(Schedule!K6:K365,"&lt;="&amp;B10,Schedule!H6:H365),2))</f>
        <v>304142.62</v>
      </c>
      <c r="I10" s="12">
        <f>IF(Calculator!$C$8&lt;=0,0,1-H10/Calculator!$C$8)</f>
        <v>0.10546288235294121</v>
      </c>
    </row>
    <row r="11" ht="17" customHeight="1" spans="2:9" x14ac:dyDescent="0.25">
      <c r="B11" s="15">
        <v>6</v>
      </c>
      <c r="C11" s="11">
        <f>DATE(YEAR(Calculator!$C$11),MONTH(Calculator!$C$11)+(B11-1)*12+1-1,DAY(Calculator!$C$11))</f>
        <v>48183</v>
      </c>
      <c r="D11" s="10">
        <f>SUMIF(Schedule!K6:K365,B11,Schedule!E6:E365)+SUMIF(Schedule!K6:K365,B11,Schedule!F6:F365)</f>
        <v>28188.359999999997</v>
      </c>
      <c r="E11" s="10">
        <f>SUMIF(Schedule!K6:K365,B11,Schedule!G6:G365)</f>
        <v>19513.88</v>
      </c>
      <c r="F11" s="10">
        <f>SUMIF(Schedule!K6:K365,B11,Schedule!H6:H365)</f>
        <v>8674.480000000003</v>
      </c>
      <c r="G11" s="10">
        <f>SUMIF(Schedule!K6:K365,B11,Schedule!F6:F365)</f>
        <v>2400</v>
      </c>
      <c r="H11" s="10">
        <f>MAX(0,ROUND(Calculator!$C$8-SUMIF(Schedule!K6:K365,"&lt;="&amp;B11,Schedule!H6:H365),2))</f>
        <v>295468.14</v>
      </c>
      <c r="I11" s="12">
        <f>IF(Calculator!$C$8&lt;=0,0,1-H11/Calculator!$C$8)</f>
        <v>0.13097605882352936</v>
      </c>
    </row>
    <row r="12" ht="17" customHeight="1" spans="2:9" x14ac:dyDescent="0.25">
      <c r="B12" s="15">
        <v>7</v>
      </c>
      <c r="C12" s="11">
        <f>DATE(YEAR(Calculator!$C$11),MONTH(Calculator!$C$11)+(B12-1)*12+1-1,DAY(Calculator!$C$11))</f>
        <v>48549</v>
      </c>
      <c r="D12" s="10">
        <f>SUMIF(Schedule!K6:K365,B12,Schedule!E6:E365)+SUMIF(Schedule!K6:K365,B12,Schedule!F6:F365)</f>
        <v>28188.359999999997</v>
      </c>
      <c r="E12" s="10">
        <f>SUMIF(Schedule!K6:K365,B12,Schedule!G6:G365)</f>
        <v>18932.91</v>
      </c>
      <c r="F12" s="10">
        <f>SUMIF(Schedule!K6:K365,B12,Schedule!H6:H365)</f>
        <v>9255.45</v>
      </c>
      <c r="G12" s="10">
        <f>SUMIF(Schedule!K6:K365,B12,Schedule!F6:F365)</f>
        <v>2400</v>
      </c>
      <c r="H12" s="10">
        <f>MAX(0,ROUND(Calculator!$C$8-SUMIF(Schedule!K6:K365,"&lt;="&amp;B12,Schedule!H6:H365),2))</f>
        <v>286212.69</v>
      </c>
      <c r="I12" s="12">
        <f>IF(Calculator!$C$8&lt;=0,0,1-H12/Calculator!$C$8)</f>
        <v>0.15819797058823526</v>
      </c>
    </row>
    <row r="13" ht="17" customHeight="1" spans="2:9" x14ac:dyDescent="0.25">
      <c r="B13" s="15">
        <v>8</v>
      </c>
      <c r="C13" s="11">
        <f>DATE(YEAR(Calculator!$C$11),MONTH(Calculator!$C$11)+(B13-1)*12+1-1,DAY(Calculator!$C$11))</f>
        <v>48914</v>
      </c>
      <c r="D13" s="10">
        <f>SUMIF(Schedule!K6:K365,B13,Schedule!E6:E365)+SUMIF(Schedule!K6:K365,B13,Schedule!F6:F365)</f>
        <v>28188.359999999997</v>
      </c>
      <c r="E13" s="10">
        <f>SUMIF(Schedule!K6:K365,B13,Schedule!G6:G365)</f>
        <v>18313.07</v>
      </c>
      <c r="F13" s="10">
        <f>SUMIF(Schedule!K6:K365,B13,Schedule!H6:H365)</f>
        <v>9875.290000000003</v>
      </c>
      <c r="G13" s="10">
        <f>SUMIF(Schedule!K6:K365,B13,Schedule!F6:F365)</f>
        <v>2400</v>
      </c>
      <c r="H13" s="10">
        <f>MAX(0,ROUND(Calculator!$C$8-SUMIF(Schedule!K6:K365,"&lt;="&amp;B13,Schedule!H6:H365),2))</f>
        <v>276337.4</v>
      </c>
      <c r="I13" s="12">
        <f>IF(Calculator!$C$8&lt;=0,0,1-H13/Calculator!$C$8)</f>
        <v>0.18724294117647056</v>
      </c>
    </row>
    <row r="14" ht="17" customHeight="1" spans="2:9" x14ac:dyDescent="0.25">
      <c r="B14" s="15">
        <v>9</v>
      </c>
      <c r="C14" s="11">
        <f>DATE(YEAR(Calculator!$C$11),MONTH(Calculator!$C$11)+(B14-1)*12+1-1,DAY(Calculator!$C$11))</f>
        <v>49279</v>
      </c>
      <c r="D14" s="10">
        <f>SUMIF(Schedule!K6:K365,B14,Schedule!E6:E365)+SUMIF(Schedule!K6:K365,B14,Schedule!F6:F365)</f>
        <v>28188.359999999997</v>
      </c>
      <c r="E14" s="10">
        <f>SUMIF(Schedule!K6:K365,B14,Schedule!G6:G365)</f>
        <v>17651.7</v>
      </c>
      <c r="F14" s="10">
        <f>SUMIF(Schedule!K6:K365,B14,Schedule!H6:H365)</f>
        <v>10536.660000000003</v>
      </c>
      <c r="G14" s="10">
        <f>SUMIF(Schedule!K6:K365,B14,Schedule!F6:F365)</f>
        <v>2400</v>
      </c>
      <c r="H14" s="10">
        <f>MAX(0,ROUND(Calculator!$C$8-SUMIF(Schedule!K6:K365,"&lt;="&amp;B14,Schedule!H6:H365),2))</f>
        <v>265800.74</v>
      </c>
      <c r="I14" s="12">
        <f>IF(Calculator!$C$8&lt;=0,0,1-H14/Calculator!$C$8)</f>
        <v>0.21823311764705888</v>
      </c>
    </row>
    <row r="15" ht="17" customHeight="1" spans="2:9" x14ac:dyDescent="0.25">
      <c r="B15" s="15">
        <v>10</v>
      </c>
      <c r="C15" s="11">
        <f>DATE(YEAR(Calculator!$C$11),MONTH(Calculator!$C$11)+(B15-1)*12+1-1,DAY(Calculator!$C$11))</f>
        <v>49644</v>
      </c>
      <c r="D15" s="10">
        <f>SUMIF(Schedule!K6:K365,B15,Schedule!E6:E365)+SUMIF(Schedule!K6:K365,B15,Schedule!F6:F365)</f>
        <v>28188.359999999997</v>
      </c>
      <c r="E15" s="10">
        <f>SUMIF(Schedule!K6:K365,B15,Schedule!G6:G365)</f>
        <v>16946.03</v>
      </c>
      <c r="F15" s="10">
        <f>SUMIF(Schedule!K6:K365,B15,Schedule!H6:H365)</f>
        <v>11242.330000000002</v>
      </c>
      <c r="G15" s="10">
        <f>SUMIF(Schedule!K6:K365,B15,Schedule!F6:F365)</f>
        <v>2400</v>
      </c>
      <c r="H15" s="10">
        <f>MAX(0,ROUND(Calculator!$C$8-SUMIF(Schedule!K6:K365,"&lt;="&amp;B15,Schedule!H6:H365),2))</f>
        <v>254558.41</v>
      </c>
      <c r="I15" s="12">
        <f>IF(Calculator!$C$8&lt;=0,0,1-H15/Calculator!$C$8)</f>
        <v>0.251298794117647</v>
      </c>
    </row>
    <row r="16" ht="17" customHeight="1" spans="2:9" x14ac:dyDescent="0.25">
      <c r="B16" s="15">
        <v>11</v>
      </c>
      <c r="C16" s="11">
        <f>DATE(YEAR(Calculator!$C$11),MONTH(Calculator!$C$11)+(B16-1)*12+1-1,DAY(Calculator!$C$11))</f>
        <v>50010</v>
      </c>
      <c r="D16" s="10">
        <f>SUMIF(Schedule!K6:K365,B16,Schedule!E6:E365)+SUMIF(Schedule!K6:K365,B16,Schedule!F6:F365)</f>
        <v>28188.359999999997</v>
      </c>
      <c r="E16" s="10">
        <f>SUMIF(Schedule!K6:K365,B16,Schedule!G6:G365)</f>
        <v>16193.130000000001</v>
      </c>
      <c r="F16" s="10">
        <f>SUMIF(Schedule!K6:K365,B16,Schedule!H6:H365)</f>
        <v>11995.230000000001</v>
      </c>
      <c r="G16" s="10">
        <f>SUMIF(Schedule!K6:K365,B16,Schedule!F6:F365)</f>
        <v>2400</v>
      </c>
      <c r="H16" s="10">
        <f>MAX(0,ROUND(Calculator!$C$8-SUMIF(Schedule!K6:K365,"&lt;="&amp;B16,Schedule!H6:H365),2))</f>
        <v>242563.18</v>
      </c>
      <c r="I16" s="12">
        <f>IF(Calculator!$C$8&lt;=0,0,1-H16/Calculator!$C$8)</f>
        <v>0.28657888235294116</v>
      </c>
    </row>
    <row r="17" ht="17" customHeight="1" spans="2:9" x14ac:dyDescent="0.25">
      <c r="B17" s="15">
        <v>12</v>
      </c>
      <c r="C17" s="11">
        <f>DATE(YEAR(Calculator!$C$11),MONTH(Calculator!$C$11)+(B17-1)*12+1-1,DAY(Calculator!$C$11))</f>
        <v>50375</v>
      </c>
      <c r="D17" s="10">
        <f>SUMIF(Schedule!K6:K365,B17,Schedule!E6:E365)+SUMIF(Schedule!K6:K365,B17,Schedule!F6:F365)</f>
        <v>28188.359999999997</v>
      </c>
      <c r="E17" s="10">
        <f>SUMIF(Schedule!K6:K365,B17,Schedule!G6:G365)</f>
        <v>15389.77</v>
      </c>
      <c r="F17" s="10">
        <f>SUMIF(Schedule!K6:K365,B17,Schedule!H6:H365)</f>
        <v>12798.590000000006</v>
      </c>
      <c r="G17" s="10">
        <f>SUMIF(Schedule!K6:K365,B17,Schedule!F6:F365)</f>
        <v>2400</v>
      </c>
      <c r="H17" s="10">
        <f>MAX(0,ROUND(Calculator!$C$8-SUMIF(Schedule!K6:K365,"&lt;="&amp;B17,Schedule!H6:H365),2))</f>
        <v>229764.59</v>
      </c>
      <c r="I17" s="12">
        <f>IF(Calculator!$C$8&lt;=0,0,1-H17/Calculator!$C$8)</f>
        <v>0.32422179411764707</v>
      </c>
    </row>
    <row r="18" ht="17" customHeight="1" spans="2:9" x14ac:dyDescent="0.25">
      <c r="B18" s="15">
        <v>13</v>
      </c>
      <c r="C18" s="11">
        <f>DATE(YEAR(Calculator!$C$11),MONTH(Calculator!$C$11)+(B18-1)*12+1-1,DAY(Calculator!$C$11))</f>
        <v>50740</v>
      </c>
      <c r="D18" s="10">
        <f>SUMIF(Schedule!K6:K365,B18,Schedule!E6:E365)+SUMIF(Schedule!K6:K365,B18,Schedule!F6:F365)</f>
        <v>28188.359999999997</v>
      </c>
      <c r="E18" s="10">
        <f>SUMIF(Schedule!K6:K365,B18,Schedule!G6:G365)</f>
        <v>14532.620000000003</v>
      </c>
      <c r="F18" s="10">
        <f>SUMIF(Schedule!K6:K365,B18,Schedule!H6:H365)</f>
        <v>13655.740000000003</v>
      </c>
      <c r="G18" s="10">
        <f>SUMIF(Schedule!K6:K365,B18,Schedule!F6:F365)</f>
        <v>2400</v>
      </c>
      <c r="H18" s="10">
        <f>MAX(0,ROUND(Calculator!$C$8-SUMIF(Schedule!K6:K365,"&lt;="&amp;B18,Schedule!H6:H365),2))</f>
        <v>216108.85</v>
      </c>
      <c r="I18" s="12">
        <f>IF(Calculator!$C$8&lt;=0,0,1-H18/Calculator!$C$8)</f>
        <v>0.36438573529411766</v>
      </c>
    </row>
    <row r="19" ht="17" customHeight="1" spans="2:9" x14ac:dyDescent="0.25">
      <c r="B19" s="15">
        <v>14</v>
      </c>
      <c r="C19" s="11">
        <f>DATE(YEAR(Calculator!$C$11),MONTH(Calculator!$C$11)+(B19-1)*12+1-1,DAY(Calculator!$C$11))</f>
        <v>51105</v>
      </c>
      <c r="D19" s="10">
        <f>SUMIF(Schedule!K6:K365,B19,Schedule!E6:E365)+SUMIF(Schedule!K6:K365,B19,Schedule!F6:F365)</f>
        <v>28188.359999999997</v>
      </c>
      <c r="E19" s="10">
        <f>SUMIF(Schedule!K6:K365,B19,Schedule!G6:G365)</f>
        <v>13618.1</v>
      </c>
      <c r="F19" s="10">
        <f>SUMIF(Schedule!K6:K365,B19,Schedule!H6:H365)</f>
        <v>14570.260000000002</v>
      </c>
      <c r="G19" s="10">
        <f>SUMIF(Schedule!K6:K365,B19,Schedule!F6:F365)</f>
        <v>2400</v>
      </c>
      <c r="H19" s="10">
        <f>MAX(0,ROUND(Calculator!$C$8-SUMIF(Schedule!K6:K365,"&lt;="&amp;B19,Schedule!H6:H365),2))</f>
        <v>201538.59</v>
      </c>
      <c r="I19" s="12">
        <f>IF(Calculator!$C$8&lt;=0,0,1-H19/Calculator!$C$8)</f>
        <v>0.4072394411764706</v>
      </c>
    </row>
    <row r="20" ht="17" customHeight="1" spans="2:9" x14ac:dyDescent="0.25">
      <c r="B20" s="15">
        <v>15</v>
      </c>
      <c r="C20" s="11">
        <f>DATE(YEAR(Calculator!$C$11),MONTH(Calculator!$C$11)+(B20-1)*12+1-1,DAY(Calculator!$C$11))</f>
        <v>51471</v>
      </c>
      <c r="D20" s="10">
        <f>SUMIF(Schedule!K6:K365,B20,Schedule!E6:E365)+SUMIF(Schedule!K6:K365,B20,Schedule!F6:F365)</f>
        <v>28188.359999999997</v>
      </c>
      <c r="E20" s="10">
        <f>SUMIF(Schedule!K6:K365,B20,Schedule!G6:G365)</f>
        <v>12642.3</v>
      </c>
      <c r="F20" s="10">
        <f>SUMIF(Schedule!K6:K365,B20,Schedule!H6:H365)</f>
        <v>15546.06</v>
      </c>
      <c r="G20" s="10">
        <f>SUMIF(Schedule!K6:K365,B20,Schedule!F6:F365)</f>
        <v>2400</v>
      </c>
      <c r="H20" s="10">
        <f>MAX(0,ROUND(Calculator!$C$8-SUMIF(Schedule!K6:K365,"&lt;="&amp;B20,Schedule!H6:H365),2))</f>
        <v>185992.53</v>
      </c>
      <c r="I20" s="12">
        <f>IF(Calculator!$C$8&lt;=0,0,1-H20/Calculator!$C$8)</f>
        <v>0.45296314705882357</v>
      </c>
    </row>
    <row r="21" ht="17" customHeight="1" spans="2:9" x14ac:dyDescent="0.25">
      <c r="B21" s="15">
        <v>16</v>
      </c>
      <c r="C21" s="11">
        <f>DATE(YEAR(Calculator!$C$11),MONTH(Calculator!$C$11)+(B21-1)*12+1-1,DAY(Calculator!$C$11))</f>
        <v>51836</v>
      </c>
      <c r="D21" s="10">
        <f>SUMIF(Schedule!K6:K365,B21,Schedule!E6:E365)+SUMIF(Schedule!K6:K365,B21,Schedule!F6:F365)</f>
        <v>28188.359999999997</v>
      </c>
      <c r="E21" s="10">
        <f>SUMIF(Schedule!K6:K365,B21,Schedule!G6:G365)</f>
        <v>11601.130000000001</v>
      </c>
      <c r="F21" s="10">
        <f>SUMIF(Schedule!K6:K365,B21,Schedule!H6:H365)</f>
        <v>16587.230000000003</v>
      </c>
      <c r="G21" s="10">
        <f>SUMIF(Schedule!K6:K365,B21,Schedule!F6:F365)</f>
        <v>2400</v>
      </c>
      <c r="H21" s="10">
        <f>MAX(0,ROUND(Calculator!$C$8-SUMIF(Schedule!K6:K365,"&lt;="&amp;B21,Schedule!H6:H365),2))</f>
        <v>169405.3</v>
      </c>
      <c r="I21" s="12">
        <f>IF(Calculator!$C$8&lt;=0,0,1-H21/Calculator!$C$8)</f>
        <v>0.5017491176470589</v>
      </c>
    </row>
    <row r="22" ht="17" customHeight="1" spans="2:9" x14ac:dyDescent="0.25">
      <c r="B22" s="15">
        <v>17</v>
      </c>
      <c r="C22" s="11">
        <f>DATE(YEAR(Calculator!$C$11),MONTH(Calculator!$C$11)+(B22-1)*12+1-1,DAY(Calculator!$C$11))</f>
        <v>52201</v>
      </c>
      <c r="D22" s="10">
        <f>SUMIF(Schedule!K6:K365,B22,Schedule!E6:E365)+SUMIF(Schedule!K6:K365,B22,Schedule!F6:F365)</f>
        <v>28188.359999999997</v>
      </c>
      <c r="E22" s="10">
        <f>SUMIF(Schedule!K6:K365,B22,Schedule!G6:G365)</f>
        <v>10490.279999999999</v>
      </c>
      <c r="F22" s="10">
        <f>SUMIF(Schedule!K6:K365,B22,Schedule!H6:H365)</f>
        <v>17698.08</v>
      </c>
      <c r="G22" s="10">
        <f>SUMIF(Schedule!K6:K365,B22,Schedule!F6:F365)</f>
        <v>2400</v>
      </c>
      <c r="H22" s="10">
        <f>MAX(0,ROUND(Calculator!$C$8-SUMIF(Schedule!K6:K365,"&lt;="&amp;B22,Schedule!H6:H365),2))</f>
        <v>151707.22</v>
      </c>
      <c r="I22" s="12">
        <f>IF(Calculator!$C$8&lt;=0,0,1-H22/Calculator!$C$8)</f>
        <v>0.553802294117647</v>
      </c>
    </row>
    <row r="23" ht="17" customHeight="1" spans="2:9" x14ac:dyDescent="0.25">
      <c r="B23" s="15">
        <v>18</v>
      </c>
      <c r="C23" s="11">
        <f>DATE(YEAR(Calculator!$C$11),MONTH(Calculator!$C$11)+(B23-1)*12+1-1,DAY(Calculator!$C$11))</f>
        <v>52566</v>
      </c>
      <c r="D23" s="10">
        <f>SUMIF(Schedule!K6:K365,B23,Schedule!E6:E365)+SUMIF(Schedule!K6:K365,B23,Schedule!F6:F365)</f>
        <v>28188.359999999997</v>
      </c>
      <c r="E23" s="10">
        <f>SUMIF(Schedule!K6:K365,B23,Schedule!G6:G365)</f>
        <v>9304.98</v>
      </c>
      <c r="F23" s="10">
        <f>SUMIF(Schedule!K6:K365,B23,Schedule!H6:H365)</f>
        <v>18883.380000000005</v>
      </c>
      <c r="G23" s="10">
        <f>SUMIF(Schedule!K6:K365,B23,Schedule!F6:F365)</f>
        <v>2400</v>
      </c>
      <c r="H23" s="10">
        <f>MAX(0,ROUND(Calculator!$C$8-SUMIF(Schedule!K6:K365,"&lt;="&amp;B23,Schedule!H6:H365),2))</f>
        <v>132823.84</v>
      </c>
      <c r="I23" s="12">
        <f>IF(Calculator!$C$8&lt;=0,0,1-H23/Calculator!$C$8)</f>
        <v>0.6093416470588235</v>
      </c>
    </row>
    <row r="24" ht="17" customHeight="1" spans="2:9" x14ac:dyDescent="0.25">
      <c r="B24" s="15">
        <v>19</v>
      </c>
      <c r="C24" s="11">
        <f>DATE(YEAR(Calculator!$C$11),MONTH(Calculator!$C$11)+(B24-1)*12+1-1,DAY(Calculator!$C$11))</f>
        <v>52932</v>
      </c>
      <c r="D24" s="10">
        <f>SUMIF(Schedule!K6:K365,B24,Schedule!E6:E365)+SUMIF(Schedule!K6:K365,B24,Schedule!F6:F365)</f>
        <v>28188.359999999997</v>
      </c>
      <c r="E24" s="10">
        <f>SUMIF(Schedule!K6:K365,B24,Schedule!G6:G365)</f>
        <v>8040.33</v>
      </c>
      <c r="F24" s="10">
        <f>SUMIF(Schedule!K6:K365,B24,Schedule!H6:H365)</f>
        <v>20148.030000000002</v>
      </c>
      <c r="G24" s="10">
        <f>SUMIF(Schedule!K6:K365,B24,Schedule!F6:F365)</f>
        <v>2400</v>
      </c>
      <c r="H24" s="10">
        <f>MAX(0,ROUND(Calculator!$C$8-SUMIF(Schedule!K6:K365,"&lt;="&amp;B24,Schedule!H6:H365),2))</f>
        <v>112675.81</v>
      </c>
      <c r="I24" s="12">
        <f>IF(Calculator!$C$8&lt;=0,0,1-H24/Calculator!$C$8)</f>
        <v>0.6686005588235294</v>
      </c>
    </row>
    <row r="25" ht="17" customHeight="1" spans="2:9" x14ac:dyDescent="0.25">
      <c r="B25" s="15">
        <v>20</v>
      </c>
      <c r="C25" s="11">
        <f>DATE(YEAR(Calculator!$C$11),MONTH(Calculator!$C$11)+(B25-1)*12+1-1,DAY(Calculator!$C$11))</f>
        <v>53297</v>
      </c>
      <c r="D25" s="10">
        <f>SUMIF(Schedule!K6:K365,B25,Schedule!E6:E365)+SUMIF(Schedule!K6:K365,B25,Schedule!F6:F365)</f>
        <v>28188.359999999997</v>
      </c>
      <c r="E25" s="10">
        <f>SUMIF(Schedule!K6:K365,B25,Schedule!G6:G365)</f>
        <v>6690.99</v>
      </c>
      <c r="F25" s="10">
        <f>SUMIF(Schedule!K6:K365,B25,Schedule!H6:H365)</f>
        <v>21497.370000000003</v>
      </c>
      <c r="G25" s="10">
        <f>SUMIF(Schedule!K6:K365,B25,Schedule!F6:F365)</f>
        <v>2400</v>
      </c>
      <c r="H25" s="10">
        <f>MAX(0,ROUND(Calculator!$C$8-SUMIF(Schedule!K6:K365,"&lt;="&amp;B25,Schedule!H6:H365),2))</f>
        <v>91178.44</v>
      </c>
      <c r="I25" s="12">
        <f>IF(Calculator!$C$8&lt;=0,0,1-H25/Calculator!$C$8)</f>
        <v>0.7318281176470588</v>
      </c>
    </row>
    <row r="26" ht="17" customHeight="1" spans="2:9" x14ac:dyDescent="0.25">
      <c r="B26" s="15">
        <v>21</v>
      </c>
      <c r="C26" s="11">
        <f>DATE(YEAR(Calculator!$C$11),MONTH(Calculator!$C$11)+(B26-1)*12+1-1,DAY(Calculator!$C$11))</f>
        <v>53662</v>
      </c>
      <c r="D26" s="10">
        <f>SUMIF(Schedule!K6:K365,B26,Schedule!E6:E365)+SUMIF(Schedule!K6:K365,B26,Schedule!F6:F365)</f>
        <v>28188.359999999997</v>
      </c>
      <c r="E26" s="10">
        <f>SUMIF(Schedule!K6:K365,B26,Schedule!G6:G365)</f>
        <v>5251.24</v>
      </c>
      <c r="F26" s="10">
        <f>SUMIF(Schedule!K6:K365,B26,Schedule!H6:H365)</f>
        <v>22937.120000000003</v>
      </c>
      <c r="G26" s="10">
        <f>SUMIF(Schedule!K6:K365,B26,Schedule!F6:F365)</f>
        <v>2400</v>
      </c>
      <c r="H26" s="10">
        <f>MAX(0,ROUND(Calculator!$C$8-SUMIF(Schedule!K6:K365,"&lt;="&amp;B26,Schedule!H6:H365),2))</f>
        <v>68241.32</v>
      </c>
      <c r="I26" s="12">
        <f>IF(Calculator!$C$8&lt;=0,0,1-H26/Calculator!$C$8)</f>
        <v>0.7992902352941176</v>
      </c>
    </row>
    <row r="27" ht="17" customHeight="1" spans="2:9" x14ac:dyDescent="0.25">
      <c r="B27" s="15">
        <v>22</v>
      </c>
      <c r="C27" s="11">
        <f>DATE(YEAR(Calculator!$C$11),MONTH(Calculator!$C$11)+(B27-1)*12+1-1,DAY(Calculator!$C$11))</f>
        <v>54027</v>
      </c>
      <c r="D27" s="10">
        <f>SUMIF(Schedule!K6:K365,B27,Schedule!E6:E365)+SUMIF(Schedule!K6:K365,B27,Schedule!F6:F365)</f>
        <v>28188.359999999997</v>
      </c>
      <c r="E27" s="10">
        <f>SUMIF(Schedule!K6:K365,B27,Schedule!G6:G365)</f>
        <v>3715.1199999999994</v>
      </c>
      <c r="F27" s="10">
        <f>SUMIF(Schedule!K6:K365,B27,Schedule!H6:H365)</f>
        <v>24473.240000000005</v>
      </c>
      <c r="G27" s="10">
        <f>SUMIF(Schedule!K6:K365,B27,Schedule!F6:F365)</f>
        <v>2400</v>
      </c>
      <c r="H27" s="10">
        <f>MAX(0,ROUND(Calculator!$C$8-SUMIF(Schedule!K6:K365,"&lt;="&amp;B27,Schedule!H6:H365),2))</f>
        <v>43768.08</v>
      </c>
      <c r="I27" s="12">
        <f>IF(Calculator!$C$8&lt;=0,0,1-H27/Calculator!$C$8)</f>
        <v>0.8712703529411765</v>
      </c>
    </row>
    <row r="28" ht="17" customHeight="1" spans="2:9" x14ac:dyDescent="0.25">
      <c r="B28" s="15">
        <v>23</v>
      </c>
      <c r="C28" s="11">
        <f>DATE(YEAR(Calculator!$C$11),MONTH(Calculator!$C$11)+(B28-1)*12+1-1,DAY(Calculator!$C$11))</f>
        <v>54393</v>
      </c>
      <c r="D28" s="10">
        <f>SUMIF(Schedule!K6:K365,B28,Schedule!E6:E365)+SUMIF(Schedule!K6:K365,B28,Schedule!F6:F365)</f>
        <v>28188.359999999997</v>
      </c>
      <c r="E28" s="10">
        <f>SUMIF(Schedule!K6:K365,B28,Schedule!G6:G365)</f>
        <v>2076.13</v>
      </c>
      <c r="F28" s="10">
        <f>SUMIF(Schedule!K6:K365,B28,Schedule!H6:H365)</f>
        <v>26112.230000000003</v>
      </c>
      <c r="G28" s="10">
        <f>SUMIF(Schedule!K6:K365,B28,Schedule!F6:F365)</f>
        <v>2400</v>
      </c>
      <c r="H28" s="10">
        <f>MAX(0,ROUND(Calculator!$C$8-SUMIF(Schedule!K6:K365,"&lt;="&amp;B28,Schedule!H6:H365),2))</f>
        <v>17655.85</v>
      </c>
      <c r="I28" s="12">
        <f>IF(Calculator!$C$8&lt;=0,0,1-H28/Calculator!$C$8)</f>
        <v>0.9480710294117647</v>
      </c>
    </row>
    <row r="29" ht="17" customHeight="1" spans="2:9" x14ac:dyDescent="0.25">
      <c r="B29" s="15">
        <v>24</v>
      </c>
      <c r="C29" s="11">
        <f>DATE(YEAR(Calculator!$C$11),MONTH(Calculator!$C$11)+(B29-1)*12+1-1,DAY(Calculator!$C$11))</f>
        <v>54758</v>
      </c>
      <c r="D29" s="10">
        <f>SUMIF(Schedule!K6:K365,B29,Schedule!E6:E365)+SUMIF(Schedule!K6:K365,B29,Schedule!F6:F365)</f>
        <v>18075.440000000002</v>
      </c>
      <c r="E29" s="10">
        <f>SUMIF(Schedule!K6:K365,B29,Schedule!G6:G365)</f>
        <v>419.59000000000003</v>
      </c>
      <c r="F29" s="10">
        <f>SUMIF(Schedule!K6:K365,B29,Schedule!H6:H365)</f>
        <v>17655.85</v>
      </c>
      <c r="G29" s="10">
        <f>SUMIF(Schedule!K6:K365,B29,Schedule!F6:F365)</f>
        <v>1400</v>
      </c>
      <c r="H29" s="10">
        <f>MAX(0,ROUND(Calculator!$C$8-SUMIF(Schedule!K6:K365,"&lt;="&amp;B29,Schedule!H6:H365),2))</f>
        <v>0</v>
      </c>
      <c r="I29" s="12">
        <f>IF(Calculator!$C$8&lt;=0,0,1-H29/Calculator!$C$8)</f>
        <v>1</v>
      </c>
    </row>
    <row r="30" ht="17" customHeight="1" spans="2:9" x14ac:dyDescent="0.25">
      <c r="B30" s="15">
        <v>25</v>
      </c>
      <c r="C30" s="11">
        <f>DATE(YEAR(Calculator!$C$11),MONTH(Calculator!$C$11)+(B30-1)*12+1-1,DAY(Calculator!$C$11))</f>
        <v>55123</v>
      </c>
      <c r="D30" s="10">
        <f>SUMIF(Schedule!K6:K365,B30,Schedule!E6:E365)+SUMIF(Schedule!K6:K365,B30,Schedule!F6:F365)</f>
        <v>0</v>
      </c>
      <c r="E30" s="10">
        <f>SUMIF(Schedule!K6:K365,B30,Schedule!G6:G365)</f>
        <v>0</v>
      </c>
      <c r="F30" s="10">
        <f>SUMIF(Schedule!K6:K365,B30,Schedule!H6:H365)</f>
        <v>0</v>
      </c>
      <c r="G30" s="10">
        <f>SUMIF(Schedule!K6:K365,B30,Schedule!F6:F365)</f>
        <v>0</v>
      </c>
      <c r="H30" s="10">
        <f>MAX(0,ROUND(Calculator!$C$8-SUMIF(Schedule!K6:K365,"&lt;="&amp;B30,Schedule!H6:H365),2))</f>
        <v>0</v>
      </c>
      <c r="I30" s="12">
        <f>IF(Calculator!$C$8&lt;=0,0,1-H30/Calculator!$C$8)</f>
        <v>1</v>
      </c>
    </row>
    <row r="31" ht="17" customHeight="1" spans="2:9" x14ac:dyDescent="0.25">
      <c r="B31" s="15">
        <v>26</v>
      </c>
      <c r="C31" s="11">
        <f>DATE(YEAR(Calculator!$C$11),MONTH(Calculator!$C$11)+(B31-1)*12+1-1,DAY(Calculator!$C$11))</f>
        <v>55488</v>
      </c>
      <c r="D31" s="10">
        <f>SUMIF(Schedule!K6:K365,B31,Schedule!E6:E365)+SUMIF(Schedule!K6:K365,B31,Schedule!F6:F365)</f>
        <v>0</v>
      </c>
      <c r="E31" s="10">
        <f>SUMIF(Schedule!K6:K365,B31,Schedule!G6:G365)</f>
        <v>0</v>
      </c>
      <c r="F31" s="10">
        <f>SUMIF(Schedule!K6:K365,B31,Schedule!H6:H365)</f>
        <v>0</v>
      </c>
      <c r="G31" s="10">
        <f>SUMIF(Schedule!K6:K365,B31,Schedule!F6:F365)</f>
        <v>0</v>
      </c>
      <c r="H31" s="10">
        <f>MAX(0,ROUND(Calculator!$C$8-SUMIF(Schedule!K6:K365,"&lt;="&amp;B31,Schedule!H6:H365),2))</f>
        <v>0</v>
      </c>
      <c r="I31" s="12">
        <f>IF(Calculator!$C$8&lt;=0,0,1-H31/Calculator!$C$8)</f>
        <v>1</v>
      </c>
    </row>
    <row r="32" ht="17" customHeight="1" spans="2:9" x14ac:dyDescent="0.25">
      <c r="B32" s="15">
        <v>27</v>
      </c>
      <c r="C32" s="11">
        <f>DATE(YEAR(Calculator!$C$11),MONTH(Calculator!$C$11)+(B32-1)*12+1-1,DAY(Calculator!$C$11))</f>
        <v>55854</v>
      </c>
      <c r="D32" s="10">
        <f>SUMIF(Schedule!K6:K365,B32,Schedule!E6:E365)+SUMIF(Schedule!K6:K365,B32,Schedule!F6:F365)</f>
        <v>0</v>
      </c>
      <c r="E32" s="10">
        <f>SUMIF(Schedule!K6:K365,B32,Schedule!G6:G365)</f>
        <v>0</v>
      </c>
      <c r="F32" s="10">
        <f>SUMIF(Schedule!K6:K365,B32,Schedule!H6:H365)</f>
        <v>0</v>
      </c>
      <c r="G32" s="10">
        <f>SUMIF(Schedule!K6:K365,B32,Schedule!F6:F365)</f>
        <v>0</v>
      </c>
      <c r="H32" s="10">
        <f>MAX(0,ROUND(Calculator!$C$8-SUMIF(Schedule!K6:K365,"&lt;="&amp;B32,Schedule!H6:H365),2))</f>
        <v>0</v>
      </c>
      <c r="I32" s="12">
        <f>IF(Calculator!$C$8&lt;=0,0,1-H32/Calculator!$C$8)</f>
        <v>1</v>
      </c>
    </row>
    <row r="33" ht="17" customHeight="1" spans="2:9" x14ac:dyDescent="0.25">
      <c r="B33" s="15">
        <v>28</v>
      </c>
      <c r="C33" s="11">
        <f>DATE(YEAR(Calculator!$C$11),MONTH(Calculator!$C$11)+(B33-1)*12+1-1,DAY(Calculator!$C$11))</f>
        <v>56219</v>
      </c>
      <c r="D33" s="10">
        <f>SUMIF(Schedule!K6:K365,B33,Schedule!E6:E365)+SUMIF(Schedule!K6:K365,B33,Schedule!F6:F365)</f>
        <v>0</v>
      </c>
      <c r="E33" s="10">
        <f>SUMIF(Schedule!K6:K365,B33,Schedule!G6:G365)</f>
        <v>0</v>
      </c>
      <c r="F33" s="10">
        <f>SUMIF(Schedule!K6:K365,B33,Schedule!H6:H365)</f>
        <v>0</v>
      </c>
      <c r="G33" s="10">
        <f>SUMIF(Schedule!K6:K365,B33,Schedule!F6:F365)</f>
        <v>0</v>
      </c>
      <c r="H33" s="10">
        <f>MAX(0,ROUND(Calculator!$C$8-SUMIF(Schedule!K6:K365,"&lt;="&amp;B33,Schedule!H6:H365),2))</f>
        <v>0</v>
      </c>
      <c r="I33" s="12">
        <f>IF(Calculator!$C$8&lt;=0,0,1-H33/Calculator!$C$8)</f>
        <v>1</v>
      </c>
    </row>
    <row r="34" ht="17" customHeight="1" spans="2:9" x14ac:dyDescent="0.25">
      <c r="B34" s="15">
        <v>29</v>
      </c>
      <c r="C34" s="11">
        <f>DATE(YEAR(Calculator!$C$11),MONTH(Calculator!$C$11)+(B34-1)*12+1-1,DAY(Calculator!$C$11))</f>
        <v>56584</v>
      </c>
      <c r="D34" s="10">
        <f>SUMIF(Schedule!K6:K365,B34,Schedule!E6:E365)+SUMIF(Schedule!K6:K365,B34,Schedule!F6:F365)</f>
        <v>0</v>
      </c>
      <c r="E34" s="10">
        <f>SUMIF(Schedule!K6:K365,B34,Schedule!G6:G365)</f>
        <v>0</v>
      </c>
      <c r="F34" s="10">
        <f>SUMIF(Schedule!K6:K365,B34,Schedule!H6:H365)</f>
        <v>0</v>
      </c>
      <c r="G34" s="10">
        <f>SUMIF(Schedule!K6:K365,B34,Schedule!F6:F365)</f>
        <v>0</v>
      </c>
      <c r="H34" s="10">
        <f>MAX(0,ROUND(Calculator!$C$8-SUMIF(Schedule!K6:K365,"&lt;="&amp;B34,Schedule!H6:H365),2))</f>
        <v>0</v>
      </c>
      <c r="I34" s="12">
        <f>IF(Calculator!$C$8&lt;=0,0,1-H34/Calculator!$C$8)</f>
        <v>1</v>
      </c>
    </row>
    <row r="35" ht="17" customHeight="1" spans="2:9" x14ac:dyDescent="0.25">
      <c r="B35" s="15">
        <v>30</v>
      </c>
      <c r="C35" s="11">
        <f>DATE(YEAR(Calculator!$C$11),MONTH(Calculator!$C$11)+(B35-1)*12+1-1,DAY(Calculator!$C$11))</f>
        <v>56949</v>
      </c>
      <c r="D35" s="10">
        <f>SUMIF(Schedule!K6:K365,B35,Schedule!E6:E365)+SUMIF(Schedule!K6:K365,B35,Schedule!F6:F365)</f>
        <v>0</v>
      </c>
      <c r="E35" s="10">
        <f>SUMIF(Schedule!K6:K365,B35,Schedule!G6:G365)</f>
        <v>0</v>
      </c>
      <c r="F35" s="10">
        <f>SUMIF(Schedule!K6:K365,B35,Schedule!H6:H365)</f>
        <v>0</v>
      </c>
      <c r="G35" s="10">
        <f>SUMIF(Schedule!K6:K365,B35,Schedule!F6:F365)</f>
        <v>0</v>
      </c>
      <c r="H35" s="10">
        <f>MAX(0,ROUND(Calculator!$C$8-SUMIF(Schedule!K6:K365,"&lt;="&amp;B35,Schedule!H6:H365),2))</f>
        <v>0</v>
      </c>
      <c r="I35" s="12">
        <f>IF(Calculator!$C$8&lt;=0,0,1-H35/Calculator!$C$8)</f>
        <v>1</v>
      </c>
    </row>
  </sheetData>
  <mergeCells count="3">
    <mergeCell ref="G1:I1"/>
    <mergeCell ref="B2:F2"/>
    <mergeCell ref="G2:I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Schedule</vt:lpstr>
      <vt:lpstr>Summary</vt:lpstr>
      <vt:lpstr>By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Mortgage Calculator</dc:title>
  <dc:subject/>
  <dc:description/>
  <cp:keywords/>
  <cp:category/>
  <cp:lastModifiedBy>Unknown</cp:lastModifiedBy>
  <dcterms:created xsi:type="dcterms:W3CDTF">2026-10-19T11:58:52Z</dcterms:created>
  <dcterms:modified xsi:type="dcterms:W3CDTF">2026-10-19T11:58:52Z</dcterms:modified>
</cp:coreProperties>
</file>