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" state="visible" r:id="rId4"/>
    <sheet sheetId="2" name="Summary" state="visible" r:id="rId5"/>
    <sheet sheetId="3" name="By Format" state="visible" r:id="rId6"/>
    <sheet sheetId="4" name="By Genre" state="visible" r:id="rId7"/>
    <sheet sheetId="5" name="By Decade" state="visible" r:id="rId8"/>
  </sheets>
  <calcPr calcId="171027"/>
</workbook>
</file>

<file path=xl/sharedStrings.xml><?xml version="1.0" encoding="utf-8"?>
<sst xmlns="http://schemas.openxmlformats.org/spreadsheetml/2006/main" count="279" uniqueCount="148">
  <si>
    <t>Collection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</si>
  <si>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</si>
  <si>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Every record, CD and download, with value and shelf.</t>
  </si>
  <si>
    <t>Free template</t>
  </si>
  <si>
    <t>Artist</t>
  </si>
  <si>
    <t>Title</t>
  </si>
  <si>
    <t>Year</t>
  </si>
  <si>
    <t>Decade</t>
  </si>
  <si>
    <t>Genre</t>
  </si>
  <si>
    <t>Format</t>
  </si>
  <si>
    <t>Condition</t>
  </si>
  <si>
    <t>Location</t>
  </si>
  <si>
    <t>Paid</t>
  </si>
  <si>
    <t>Value</t>
  </si>
  <si>
    <t>Gain or loss</t>
  </si>
  <si>
    <t>Rating (1-5)</t>
  </si>
  <si>
    <t>Notes</t>
  </si>
  <si>
    <t>Value key</t>
  </si>
  <si>
    <t>Label</t>
  </si>
  <si>
    <t>Fleetwood Mac</t>
  </si>
  <si>
    <t>Rumours</t>
  </si>
  <si>
    <t>Rock</t>
  </si>
  <si>
    <t>Vinyl LP</t>
  </si>
  <si>
    <t>VG+</t>
  </si>
  <si>
    <t>Shelf A1</t>
  </si>
  <si>
    <t>Thrift store find</t>
  </si>
  <si>
    <t>Miles Davis</t>
  </si>
  <si>
    <t>Kind of Blue</t>
  </si>
  <si>
    <t>Jazz</t>
  </si>
  <si>
    <t>NM</t>
  </si>
  <si>
    <t>2015 reissue</t>
  </si>
  <si>
    <t>Pink Floyd</t>
  </si>
  <si>
    <t>The Dark Side of the Moon</t>
  </si>
  <si>
    <t>VG</t>
  </si>
  <si>
    <t>Posters missing</t>
  </si>
  <si>
    <t>Marvin Gaye</t>
  </si>
  <si>
    <t>What's Going On</t>
  </si>
  <si>
    <t>Soul</t>
  </si>
  <si>
    <t>Shelf A2</t>
  </si>
  <si>
    <t>Joni Mitchell</t>
  </si>
  <si>
    <t>Blue</t>
  </si>
  <si>
    <t>Folk</t>
  </si>
  <si>
    <t>Stevie Wonder</t>
  </si>
  <si>
    <t>Songs in the Key of Life</t>
  </si>
  <si>
    <t>Booklet included</t>
  </si>
  <si>
    <t>The Beatles</t>
  </si>
  <si>
    <t>Abbey Road</t>
  </si>
  <si>
    <t>Dad's copy</t>
  </si>
  <si>
    <t>Carole King</t>
  </si>
  <si>
    <t>Tapestry</t>
  </si>
  <si>
    <t>Pop</t>
  </si>
  <si>
    <t>Prince</t>
  </si>
  <si>
    <t>Purple Rain</t>
  </si>
  <si>
    <t>Shelf A3</t>
  </si>
  <si>
    <t>Talking Heads</t>
  </si>
  <si>
    <t>Remain in Light</t>
  </si>
  <si>
    <t>Nirvana</t>
  </si>
  <si>
    <t>Nevermind</t>
  </si>
  <si>
    <t>CD</t>
  </si>
  <si>
    <t>CD tower</t>
  </si>
  <si>
    <t>Radiohead</t>
  </si>
  <si>
    <t>OK Computer</t>
  </si>
  <si>
    <t>OKNOTOK edition</t>
  </si>
  <si>
    <t>Lauryn Hill</t>
  </si>
  <si>
    <t>The Miseducation of Lauryn Hill</t>
  </si>
  <si>
    <t>Hip-hop</t>
  </si>
  <si>
    <t>Daft Punk</t>
  </si>
  <si>
    <t>Discovery</t>
  </si>
  <si>
    <t>Electronic</t>
  </si>
  <si>
    <t>Amy Winehouse</t>
  </si>
  <si>
    <t>Back to Black</t>
  </si>
  <si>
    <t>Shelf A4</t>
  </si>
  <si>
    <t>Adele</t>
  </si>
  <si>
    <t>21</t>
  </si>
  <si>
    <t>Kendrick Lamar</t>
  </si>
  <si>
    <t>To Pimp a Butterfly</t>
  </si>
  <si>
    <t>Taylor Swift</t>
  </si>
  <si>
    <t>Folklore</t>
  </si>
  <si>
    <t>Digital</t>
  </si>
  <si>
    <t>Music app</t>
  </si>
  <si>
    <t>Bought on iTunes</t>
  </si>
  <si>
    <t>Phoebe Bridgers</t>
  </si>
  <si>
    <t>Punisher</t>
  </si>
  <si>
    <t>Indie</t>
  </si>
  <si>
    <t>M</t>
  </si>
  <si>
    <t>Still sealed</t>
  </si>
  <si>
    <t>Bob Dylan</t>
  </si>
  <si>
    <t>Blood on the Tracks</t>
  </si>
  <si>
    <t>G+</t>
  </si>
  <si>
    <t>Ring wear on cover</t>
  </si>
  <si>
    <t>John Coltrane</t>
  </si>
  <si>
    <t>A Love Supreme</t>
  </si>
  <si>
    <t>Michael Jackson</t>
  </si>
  <si>
    <t>Thriller</t>
  </si>
  <si>
    <t>Cassette</t>
  </si>
  <si>
    <t>Box 1</t>
  </si>
  <si>
    <t>The Cure</t>
  </si>
  <si>
    <t>Disintegration</t>
  </si>
  <si>
    <t>Bruce Springsteen</t>
  </si>
  <si>
    <t>Born to Run</t>
  </si>
  <si>
    <t>Beyonce</t>
  </si>
  <si>
    <t>Renaissance</t>
  </si>
  <si>
    <t>Johnny Cash</t>
  </si>
  <si>
    <t>At Folsom Prison</t>
  </si>
  <si>
    <t>Country</t>
  </si>
  <si>
    <t>Dolly Parton</t>
  </si>
  <si>
    <t>Jolene</t>
  </si>
  <si>
    <t>Aphex Twin</t>
  </si>
  <si>
    <t>Selected Ambient Works 85-92</t>
  </si>
  <si>
    <t>The Smiths</t>
  </si>
  <si>
    <t>The Queen Is Dead</t>
  </si>
  <si>
    <t>Arctic Monkeys</t>
  </si>
  <si>
    <t>AM</t>
  </si>
  <si>
    <t>Vinyl 7in</t>
  </si>
  <si>
    <t>Do I Wanna Know? single</t>
  </si>
  <si>
    <t>Summary</t>
  </si>
  <si>
    <t>Worked out from your other tabs. Shaded cells are formulas: nothing to type here.</t>
  </si>
  <si>
    <t>Item</t>
  </si>
  <si>
    <t>Items in the collection</t>
  </si>
  <si>
    <t>Total paid</t>
  </si>
  <si>
    <t>Total value</t>
  </si>
  <si>
    <t>Gain or loss (items with both prices)</t>
  </si>
  <si>
    <t>Average paid per item</t>
  </si>
  <si>
    <t>Most valuable item</t>
  </si>
  <si>
    <t>Its value</t>
  </si>
  <si>
    <t>Items with no value yet</t>
  </si>
  <si>
    <t>Oldest release year</t>
  </si>
  <si>
    <t>Newest release year</t>
  </si>
  <si>
    <t>Average rating</t>
  </si>
  <si>
    <t>Rated 5 out of 5</t>
  </si>
  <si>
    <t>By Format</t>
  </si>
  <si>
    <t>Items</t>
  </si>
  <si>
    <t>Share</t>
  </si>
  <si>
    <t>Other</t>
  </si>
  <si>
    <t>Total</t>
  </si>
  <si>
    <t>By Genre</t>
  </si>
  <si>
    <t>Classical</t>
  </si>
  <si>
    <t>By Decade</t>
  </si>
  <si>
    <t>Avg rating</t>
  </si>
  <si>
    <t>Chart</t>
  </si>
  <si>
    <t>1950s</t>
  </si>
  <si>
    <t>1960s</t>
  </si>
  <si>
    <t>1970s</t>
  </si>
  <si>
    <t>1980s</t>
  </si>
  <si>
    <t>1990s</t>
  </si>
  <si>
    <t>2000s</t>
  </si>
  <si>
    <t>2010s</t>
  </si>
  <si>
    <t>2020s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</si>
</sst>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5" fontId="5" fillId="4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indent="1"/>
    </xf>
    <xf numFmtId="164" fontId="5" fillId="5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P95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2" customWidth="1"/>
    <col min="3" max="3" width="30" customWidth="1"/>
    <col min="4" max="4" width="7" customWidth="1"/>
    <col min="5" max="5" width="8" customWidth="1"/>
    <col min="6" max="6" width="11" customWidth="1"/>
    <col min="7" max="8" width="10" customWidth="1"/>
    <col min="9" max="9" width="11" customWidth="1"/>
    <col min="12" max="12" width="11" customWidth="1"/>
    <col min="14" max="14" width="24" customWidth="1"/>
    <col min="15" max="15" width="8" hidden="1" customWidth="1"/>
    <col min="16" max="16" width="20" hidden="1" customWidth="1"/>
  </cols>
  <sheetData>
    <row r="1" ht="34" customHeight="1" spans="2:16" x14ac:dyDescent="0.25">
      <c r="B1" s="1" t="s">
        <v>0</v>
      </c>
      <c r="N1" s="2" t="s">
        <v>1</v>
      </c>
      <c r="O1" s="2"/>
      <c r="P1" s="2"/>
    </row>
    <row r="2" ht="28" customHeight="1" spans="2:16" x14ac:dyDescent="0.25"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3</v>
      </c>
      <c r="O2" s="4"/>
      <c r="P2" s="4"/>
    </row>
    <row r="3" ht="4" customHeight="1" spans="2:16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10" customHeight="1" x14ac:dyDescent="0.25"/>
    <row r="5" ht="30" customHeight="1" spans="2:16" x14ac:dyDescent="0.25">
      <c r="B5" s="6" t="s">
        <v>4</v>
      </c>
      <c r="C5" s="6" t="s">
        <v>5</v>
      </c>
      <c r="D5" s="7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7" t="s">
        <v>12</v>
      </c>
      <c r="K5" s="7" t="s">
        <v>13</v>
      </c>
      <c r="L5" s="8" t="s">
        <v>14</v>
      </c>
      <c r="M5" s="8" t="s">
        <v>15</v>
      </c>
      <c r="N5" s="6" t="s">
        <v>16</v>
      </c>
      <c r="O5" s="8" t="s">
        <v>17</v>
      </c>
      <c r="P5" s="6" t="s">
        <v>18</v>
      </c>
    </row>
    <row r="6" ht="17" customHeight="1" spans="2:16" x14ac:dyDescent="0.25">
      <c r="B6" s="9" t="s">
        <v>19</v>
      </c>
      <c r="C6" s="9" t="s">
        <v>20</v>
      </c>
      <c r="D6" s="10">
        <v>1977</v>
      </c>
      <c r="E6" s="11" t="str">
        <f>IF(ISNUMBER(D6),INT(D6/10)*10&amp;"s","")</f>
        <v>1970s</v>
      </c>
      <c r="F6" s="9" t="s">
        <v>21</v>
      </c>
      <c r="G6" s="9" t="s">
        <v>22</v>
      </c>
      <c r="H6" s="9" t="s">
        <v>23</v>
      </c>
      <c r="I6" s="9" t="s">
        <v>24</v>
      </c>
      <c r="J6" s="12">
        <v>4</v>
      </c>
      <c r="K6" s="12">
        <v>28</v>
      </c>
      <c r="L6" s="13">
        <f>IF(AND(ISNUMBER(J6),ISNUMBER(K6)),K6-J6,"")</f>
        <v>24</v>
      </c>
      <c r="M6" s="10">
        <v>5</v>
      </c>
      <c r="N6" s="9" t="s">
        <v>25</v>
      </c>
      <c r="O6" s="13">
        <f>IF(ISNUMBER(K6),K6,"")</f>
        <v>28</v>
      </c>
      <c r="P6" s="11" t="str">
        <f>IF(ISBLANK(C6),"",C6&amp;" by "&amp;B6)</f>
        <v>Rumours by Fleetwood Mac</v>
      </c>
    </row>
    <row r="7" ht="17" customHeight="1" spans="2:16" x14ac:dyDescent="0.25">
      <c r="B7" s="9" t="s">
        <v>26</v>
      </c>
      <c r="C7" s="9" t="s">
        <v>27</v>
      </c>
      <c r="D7" s="10">
        <v>1959</v>
      </c>
      <c r="E7" s="11" t="str">
        <f>IF(ISNUMBER(D7),INT(D7/10)*10&amp;"s","")</f>
        <v>1950s</v>
      </c>
      <c r="F7" s="9" t="s">
        <v>28</v>
      </c>
      <c r="G7" s="9" t="s">
        <v>22</v>
      </c>
      <c r="H7" s="9" t="s">
        <v>29</v>
      </c>
      <c r="I7" s="9" t="s">
        <v>24</v>
      </c>
      <c r="J7" s="12">
        <v>32</v>
      </c>
      <c r="K7" s="12">
        <v>35</v>
      </c>
      <c r="L7" s="13">
        <f>IF(AND(ISNUMBER(J7),ISNUMBER(K7)),K7-J7,"")</f>
        <v>3</v>
      </c>
      <c r="M7" s="10">
        <v>5</v>
      </c>
      <c r="N7" s="9" t="s">
        <v>30</v>
      </c>
      <c r="O7" s="13">
        <f>IF(ISNUMBER(K7),K7,"")</f>
        <v>35</v>
      </c>
      <c r="P7" s="11" t="str">
        <f>IF(ISBLANK(C7),"",C7&amp;" by "&amp;B7)</f>
        <v>Kind of Blue by Miles Davis</v>
      </c>
    </row>
    <row r="8" ht="17" customHeight="1" spans="2:16" x14ac:dyDescent="0.25">
      <c r="B8" s="9" t="s">
        <v>31</v>
      </c>
      <c r="C8" s="9" t="s">
        <v>32</v>
      </c>
      <c r="D8" s="10">
        <v>1973</v>
      </c>
      <c r="E8" s="11" t="str">
        <f>IF(ISNUMBER(D8),INT(D8/10)*10&amp;"s","")</f>
        <v>1970s</v>
      </c>
      <c r="F8" s="9" t="s">
        <v>21</v>
      </c>
      <c r="G8" s="9" t="s">
        <v>22</v>
      </c>
      <c r="H8" s="9" t="s">
        <v>33</v>
      </c>
      <c r="I8" s="9" t="s">
        <v>24</v>
      </c>
      <c r="J8" s="12">
        <v>18</v>
      </c>
      <c r="K8" s="12">
        <v>40</v>
      </c>
      <c r="L8" s="13">
        <f>IF(AND(ISNUMBER(J8),ISNUMBER(K8)),K8-J8,"")</f>
        <v>22</v>
      </c>
      <c r="M8" s="10">
        <v>5</v>
      </c>
      <c r="N8" s="9" t="s">
        <v>34</v>
      </c>
      <c r="O8" s="13">
        <f>IF(ISNUMBER(K8),K8,"")</f>
        <v>40</v>
      </c>
      <c r="P8" s="11" t="str">
        <f>IF(ISBLANK(C8),"",C8&amp;" by "&amp;B8)</f>
        <v>The Dark Side of the Moon by Pink Floyd</v>
      </c>
    </row>
    <row r="9" ht="17" customHeight="1" spans="2:16" x14ac:dyDescent="0.25">
      <c r="B9" s="9" t="s">
        <v>35</v>
      </c>
      <c r="C9" s="9" t="s">
        <v>36</v>
      </c>
      <c r="D9" s="10">
        <v>1971</v>
      </c>
      <c r="E9" s="11" t="str">
        <f>IF(ISNUMBER(D9),INT(D9/10)*10&amp;"s","")</f>
        <v>1970s</v>
      </c>
      <c r="F9" s="9" t="s">
        <v>37</v>
      </c>
      <c r="G9" s="9" t="s">
        <v>22</v>
      </c>
      <c r="H9" s="9" t="s">
        <v>23</v>
      </c>
      <c r="I9" s="9" t="s">
        <v>38</v>
      </c>
      <c r="J9" s="12">
        <v>22</v>
      </c>
      <c r="K9" s="12">
        <v>30</v>
      </c>
      <c r="L9" s="13">
        <f>IF(AND(ISNUMBER(J9),ISNUMBER(K9)),K9-J9,"")</f>
        <v>8</v>
      </c>
      <c r="M9" s="10">
        <v>5</v>
      </c>
      <c r="N9" s="9"/>
      <c r="O9" s="13">
        <f>IF(ISNUMBER(K9),K9,"")</f>
        <v>30</v>
      </c>
      <c r="P9" s="11" t="str">
        <f>IF(ISBLANK(C9),"",C9&amp;" by "&amp;B9)</f>
        <v>What's Going On by Marvin Gaye</v>
      </c>
    </row>
    <row r="10" ht="17" customHeight="1" spans="2:16" x14ac:dyDescent="0.25">
      <c r="B10" s="9" t="s">
        <v>39</v>
      </c>
      <c r="C10" s="9" t="s">
        <v>40</v>
      </c>
      <c r="D10" s="10">
        <v>1971</v>
      </c>
      <c r="E10" s="11" t="str">
        <f>IF(ISNUMBER(D10),INT(D10/10)*10&amp;"s","")</f>
        <v>1970s</v>
      </c>
      <c r="F10" s="9" t="s">
        <v>41</v>
      </c>
      <c r="G10" s="9" t="s">
        <v>22</v>
      </c>
      <c r="H10" s="9" t="s">
        <v>33</v>
      </c>
      <c r="I10" s="9" t="s">
        <v>38</v>
      </c>
      <c r="J10" s="12">
        <v>12</v>
      </c>
      <c r="K10" s="12">
        <v>25</v>
      </c>
      <c r="L10" s="13">
        <f>IF(AND(ISNUMBER(J10),ISNUMBER(K10)),K10-J10,"")</f>
        <v>13</v>
      </c>
      <c r="M10" s="10">
        <v>5</v>
      </c>
      <c r="N10" s="9"/>
      <c r="O10" s="13">
        <f>IF(ISNUMBER(K10),K10,"")</f>
        <v>25</v>
      </c>
      <c r="P10" s="11" t="str">
        <f>IF(ISBLANK(C10),"",C10&amp;" by "&amp;B10)</f>
        <v>Blue by Joni Mitchell</v>
      </c>
    </row>
    <row r="11" ht="17" customHeight="1" spans="2:16" x14ac:dyDescent="0.25">
      <c r="B11" s="9" t="s">
        <v>42</v>
      </c>
      <c r="C11" s="9" t="s">
        <v>43</v>
      </c>
      <c r="D11" s="10">
        <v>1976</v>
      </c>
      <c r="E11" s="11" t="str">
        <f>IF(ISNUMBER(D11),INT(D11/10)*10&amp;"s","")</f>
        <v>1970s</v>
      </c>
      <c r="F11" s="9" t="s">
        <v>37</v>
      </c>
      <c r="G11" s="9" t="s">
        <v>22</v>
      </c>
      <c r="H11" s="9" t="s">
        <v>23</v>
      </c>
      <c r="I11" s="9" t="s">
        <v>38</v>
      </c>
      <c r="J11" s="12">
        <v>25</v>
      </c>
      <c r="K11" s="12">
        <v>35</v>
      </c>
      <c r="L11" s="13">
        <f>IF(AND(ISNUMBER(J11),ISNUMBER(K11)),K11-J11,"")</f>
        <v>10</v>
      </c>
      <c r="M11" s="10">
        <v>4</v>
      </c>
      <c r="N11" s="9" t="s">
        <v>44</v>
      </c>
      <c r="O11" s="13">
        <f>IF(ISNUMBER(K11),K11,"")</f>
        <v>35</v>
      </c>
      <c r="P11" s="11" t="str">
        <f>IF(ISBLANK(C11),"",C11&amp;" by "&amp;B11)</f>
        <v>Songs in the Key of Life by Stevie Wonder</v>
      </c>
    </row>
    <row r="12" ht="17" customHeight="1" spans="2:16" x14ac:dyDescent="0.25">
      <c r="B12" s="9" t="s">
        <v>45</v>
      </c>
      <c r="C12" s="9" t="s">
        <v>46</v>
      </c>
      <c r="D12" s="10">
        <v>1969</v>
      </c>
      <c r="E12" s="11" t="str">
        <f>IF(ISNUMBER(D12),INT(D12/10)*10&amp;"s","")</f>
        <v>1960s</v>
      </c>
      <c r="F12" s="9" t="s">
        <v>21</v>
      </c>
      <c r="G12" s="9" t="s">
        <v>22</v>
      </c>
      <c r="H12" s="9" t="s">
        <v>33</v>
      </c>
      <c r="I12" s="9" t="s">
        <v>24</v>
      </c>
      <c r="J12" s="12">
        <v>20</v>
      </c>
      <c r="K12" s="12">
        <v>45</v>
      </c>
      <c r="L12" s="13">
        <f>IF(AND(ISNUMBER(J12),ISNUMBER(K12)),K12-J12,"")</f>
        <v>25</v>
      </c>
      <c r="M12" s="10">
        <v>5</v>
      </c>
      <c r="N12" s="9" t="s">
        <v>47</v>
      </c>
      <c r="O12" s="13">
        <f>IF(ISNUMBER(K12),K12,"")</f>
        <v>45</v>
      </c>
      <c r="P12" s="11" t="str">
        <f>IF(ISBLANK(C12),"",C12&amp;" by "&amp;B12)</f>
        <v>Abbey Road by The Beatles</v>
      </c>
    </row>
    <row r="13" ht="17" customHeight="1" spans="2:16" x14ac:dyDescent="0.25">
      <c r="B13" s="9" t="s">
        <v>48</v>
      </c>
      <c r="C13" s="9" t="s">
        <v>49</v>
      </c>
      <c r="D13" s="10">
        <v>1971</v>
      </c>
      <c r="E13" s="11" t="str">
        <f>IF(ISNUMBER(D13),INT(D13/10)*10&amp;"s","")</f>
        <v>1970s</v>
      </c>
      <c r="F13" s="9" t="s">
        <v>50</v>
      </c>
      <c r="G13" s="9" t="s">
        <v>22</v>
      </c>
      <c r="H13" s="9" t="s">
        <v>23</v>
      </c>
      <c r="I13" s="9" t="s">
        <v>38</v>
      </c>
      <c r="J13" s="12">
        <v>6</v>
      </c>
      <c r="K13" s="12">
        <v>18</v>
      </c>
      <c r="L13" s="13">
        <f>IF(AND(ISNUMBER(J13),ISNUMBER(K13)),K13-J13,"")</f>
        <v>12</v>
      </c>
      <c r="M13" s="10">
        <v>4</v>
      </c>
      <c r="N13" s="9"/>
      <c r="O13" s="13">
        <f>IF(ISNUMBER(K13),K13,"")</f>
        <v>18</v>
      </c>
      <c r="P13" s="11" t="str">
        <f>IF(ISBLANK(C13),"",C13&amp;" by "&amp;B13)</f>
        <v>Tapestry by Carole King</v>
      </c>
    </row>
    <row r="14" ht="17" customHeight="1" spans="2:16" x14ac:dyDescent="0.25">
      <c r="B14" s="9" t="s">
        <v>51</v>
      </c>
      <c r="C14" s="9" t="s">
        <v>52</v>
      </c>
      <c r="D14" s="10">
        <v>1984</v>
      </c>
      <c r="E14" s="11" t="str">
        <f>IF(ISNUMBER(D14),INT(D14/10)*10&amp;"s","")</f>
        <v>1980s</v>
      </c>
      <c r="F14" s="9" t="s">
        <v>50</v>
      </c>
      <c r="G14" s="9" t="s">
        <v>22</v>
      </c>
      <c r="H14" s="9" t="s">
        <v>29</v>
      </c>
      <c r="I14" s="9" t="s">
        <v>53</v>
      </c>
      <c r="J14" s="12">
        <v>28</v>
      </c>
      <c r="K14" s="12">
        <v>32</v>
      </c>
      <c r="L14" s="13">
        <f>IF(AND(ISNUMBER(J14),ISNUMBER(K14)),K14-J14,"")</f>
        <v>4</v>
      </c>
      <c r="M14" s="10">
        <v>5</v>
      </c>
      <c r="N14" s="9"/>
      <c r="O14" s="13">
        <f>IF(ISNUMBER(K14),K14,"")</f>
        <v>32</v>
      </c>
      <c r="P14" s="11" t="str">
        <f>IF(ISBLANK(C14),"",C14&amp;" by "&amp;B14)</f>
        <v>Purple Rain by Prince</v>
      </c>
    </row>
    <row r="15" ht="17" customHeight="1" spans="2:16" x14ac:dyDescent="0.25">
      <c r="B15" s="9" t="s">
        <v>54</v>
      </c>
      <c r="C15" s="9" t="s">
        <v>55</v>
      </c>
      <c r="D15" s="10">
        <v>1980</v>
      </c>
      <c r="E15" s="11" t="str">
        <f>IF(ISNUMBER(D15),INT(D15/10)*10&amp;"s","")</f>
        <v>1980s</v>
      </c>
      <c r="F15" s="9" t="s">
        <v>21</v>
      </c>
      <c r="G15" s="9" t="s">
        <v>22</v>
      </c>
      <c r="H15" s="9" t="s">
        <v>23</v>
      </c>
      <c r="I15" s="9" t="s">
        <v>53</v>
      </c>
      <c r="J15" s="12">
        <v>24</v>
      </c>
      <c r="K15" s="12">
        <v>30</v>
      </c>
      <c r="L15" s="13">
        <f>IF(AND(ISNUMBER(J15),ISNUMBER(K15)),K15-J15,"")</f>
        <v>6</v>
      </c>
      <c r="M15" s="10">
        <v>4</v>
      </c>
      <c r="N15" s="9"/>
      <c r="O15" s="13">
        <f>IF(ISNUMBER(K15),K15,"")</f>
        <v>30</v>
      </c>
      <c r="P15" s="11" t="str">
        <f>IF(ISBLANK(C15),"",C15&amp;" by "&amp;B15)</f>
        <v>Remain in Light by Talking Heads</v>
      </c>
    </row>
    <row r="16" ht="17" customHeight="1" spans="2:16" x14ac:dyDescent="0.25">
      <c r="B16" s="9" t="s">
        <v>56</v>
      </c>
      <c r="C16" s="9" t="s">
        <v>57</v>
      </c>
      <c r="D16" s="10">
        <v>1991</v>
      </c>
      <c r="E16" s="11" t="str">
        <f>IF(ISNUMBER(D16),INT(D16/10)*10&amp;"s","")</f>
        <v>1990s</v>
      </c>
      <c r="F16" s="9" t="s">
        <v>21</v>
      </c>
      <c r="G16" s="9" t="s">
        <v>58</v>
      </c>
      <c r="H16" s="9" t="s">
        <v>29</v>
      </c>
      <c r="I16" s="9" t="s">
        <v>59</v>
      </c>
      <c r="J16" s="12">
        <v>3</v>
      </c>
      <c r="K16" s="12">
        <v>6</v>
      </c>
      <c r="L16" s="13">
        <f>IF(AND(ISNUMBER(J16),ISNUMBER(K16)),K16-J16,"")</f>
        <v>3</v>
      </c>
      <c r="M16" s="10">
        <v>5</v>
      </c>
      <c r="N16" s="9"/>
      <c r="O16" s="13">
        <f>IF(ISNUMBER(K16),K16,"")</f>
        <v>6</v>
      </c>
      <c r="P16" s="11" t="str">
        <f>IF(ISBLANK(C16),"",C16&amp;" by "&amp;B16)</f>
        <v>Nevermind by Nirvana</v>
      </c>
    </row>
    <row r="17" ht="17" customHeight="1" spans="2:16" x14ac:dyDescent="0.25">
      <c r="B17" s="9" t="s">
        <v>60</v>
      </c>
      <c r="C17" s="9" t="s">
        <v>61</v>
      </c>
      <c r="D17" s="10">
        <v>1997</v>
      </c>
      <c r="E17" s="11" t="str">
        <f>IF(ISNUMBER(D17),INT(D17/10)*10&amp;"s","")</f>
        <v>1990s</v>
      </c>
      <c r="F17" s="9" t="s">
        <v>21</v>
      </c>
      <c r="G17" s="9" t="s">
        <v>22</v>
      </c>
      <c r="H17" s="9" t="s">
        <v>29</v>
      </c>
      <c r="I17" s="9" t="s">
        <v>53</v>
      </c>
      <c r="J17" s="12">
        <v>30</v>
      </c>
      <c r="K17" s="12">
        <v>38</v>
      </c>
      <c r="L17" s="13">
        <f>IF(AND(ISNUMBER(J17),ISNUMBER(K17)),K17-J17,"")</f>
        <v>8</v>
      </c>
      <c r="M17" s="10">
        <v>5</v>
      </c>
      <c r="N17" s="9" t="s">
        <v>62</v>
      </c>
      <c r="O17" s="13">
        <f>IF(ISNUMBER(K17),K17,"")</f>
        <v>38</v>
      </c>
      <c r="P17" s="11" t="str">
        <f>IF(ISBLANK(C17),"",C17&amp;" by "&amp;B17)</f>
        <v>OK Computer by Radiohead</v>
      </c>
    </row>
    <row r="18" ht="17" customHeight="1" spans="2:16" x14ac:dyDescent="0.25">
      <c r="B18" s="9" t="s">
        <v>63</v>
      </c>
      <c r="C18" s="9" t="s">
        <v>64</v>
      </c>
      <c r="D18" s="10">
        <v>1998</v>
      </c>
      <c r="E18" s="11" t="str">
        <f>IF(ISNUMBER(D18),INT(D18/10)*10&amp;"s","")</f>
        <v>1990s</v>
      </c>
      <c r="F18" s="9" t="s">
        <v>65</v>
      </c>
      <c r="G18" s="9" t="s">
        <v>22</v>
      </c>
      <c r="H18" s="9" t="s">
        <v>29</v>
      </c>
      <c r="I18" s="9" t="s">
        <v>53</v>
      </c>
      <c r="J18" s="12">
        <v>34</v>
      </c>
      <c r="K18" s="12">
        <v>40</v>
      </c>
      <c r="L18" s="13">
        <f>IF(AND(ISNUMBER(J18),ISNUMBER(K18)),K18-J18,"")</f>
        <v>6</v>
      </c>
      <c r="M18" s="10">
        <v>5</v>
      </c>
      <c r="N18" s="9"/>
      <c r="O18" s="13">
        <f>IF(ISNUMBER(K18),K18,"")</f>
        <v>40</v>
      </c>
      <c r="P18" s="11" t="str">
        <f>IF(ISBLANK(C18),"",C18&amp;" by "&amp;B18)</f>
        <v>The Miseducation of Lauryn Hill by Lauryn Hill</v>
      </c>
    </row>
    <row r="19" ht="17" customHeight="1" spans="2:16" x14ac:dyDescent="0.25">
      <c r="B19" s="9" t="s">
        <v>66</v>
      </c>
      <c r="C19" s="9" t="s">
        <v>67</v>
      </c>
      <c r="D19" s="10">
        <v>2001</v>
      </c>
      <c r="E19" s="11" t="str">
        <f>IF(ISNUMBER(D19),INT(D19/10)*10&amp;"s","")</f>
        <v>2000s</v>
      </c>
      <c r="F19" s="9" t="s">
        <v>68</v>
      </c>
      <c r="G19" s="9" t="s">
        <v>58</v>
      </c>
      <c r="H19" s="9" t="s">
        <v>23</v>
      </c>
      <c r="I19" s="9" t="s">
        <v>59</v>
      </c>
      <c r="J19" s="12">
        <v>4</v>
      </c>
      <c r="K19" s="12">
        <v>8</v>
      </c>
      <c r="L19" s="13">
        <f>IF(AND(ISNUMBER(J19),ISNUMBER(K19)),K19-J19,"")</f>
        <v>4</v>
      </c>
      <c r="M19" s="10">
        <v>4</v>
      </c>
      <c r="N19" s="9"/>
      <c r="O19" s="13">
        <f>IF(ISNUMBER(K19),K19,"")</f>
        <v>8</v>
      </c>
      <c r="P19" s="11" t="str">
        <f>IF(ISBLANK(C19),"",C19&amp;" by "&amp;B19)</f>
        <v>Discovery by Daft Punk</v>
      </c>
    </row>
    <row r="20" ht="17" customHeight="1" spans="2:16" x14ac:dyDescent="0.25">
      <c r="B20" s="9" t="s">
        <v>69</v>
      </c>
      <c r="C20" s="9" t="s">
        <v>70</v>
      </c>
      <c r="D20" s="10">
        <v>2006</v>
      </c>
      <c r="E20" s="11" t="str">
        <f>IF(ISNUMBER(D20),INT(D20/10)*10&amp;"s","")</f>
        <v>2000s</v>
      </c>
      <c r="F20" s="9" t="s">
        <v>37</v>
      </c>
      <c r="G20" s="9" t="s">
        <v>22</v>
      </c>
      <c r="H20" s="9" t="s">
        <v>29</v>
      </c>
      <c r="I20" s="9" t="s">
        <v>71</v>
      </c>
      <c r="J20" s="12">
        <v>26</v>
      </c>
      <c r="K20" s="12">
        <v>30</v>
      </c>
      <c r="L20" s="13">
        <f>IF(AND(ISNUMBER(J20),ISNUMBER(K20)),K20-J20,"")</f>
        <v>4</v>
      </c>
      <c r="M20" s="10">
        <v>5</v>
      </c>
      <c r="N20" s="9"/>
      <c r="O20" s="13">
        <f>IF(ISNUMBER(K20),K20,"")</f>
        <v>30</v>
      </c>
      <c r="P20" s="11" t="str">
        <f>IF(ISBLANK(C20),"",C20&amp;" by "&amp;B20)</f>
        <v>Back to Black by Amy Winehouse</v>
      </c>
    </row>
    <row r="21" ht="17" customHeight="1" spans="2:16" x14ac:dyDescent="0.25">
      <c r="B21" s="9" t="s">
        <v>72</v>
      </c>
      <c r="C21" s="9" t="s">
        <v>73</v>
      </c>
      <c r="D21" s="10">
        <v>2011</v>
      </c>
      <c r="E21" s="11" t="str">
        <f>IF(ISNUMBER(D21),INT(D21/10)*10&amp;"s","")</f>
        <v>2010s</v>
      </c>
      <c r="F21" s="9" t="s">
        <v>50</v>
      </c>
      <c r="G21" s="9" t="s">
        <v>58</v>
      </c>
      <c r="H21" s="9" t="s">
        <v>29</v>
      </c>
      <c r="I21" s="9" t="s">
        <v>59</v>
      </c>
      <c r="J21" s="12">
        <v>5</v>
      </c>
      <c r="K21" s="12">
        <v>5</v>
      </c>
      <c r="L21" s="13">
        <f>IF(AND(ISNUMBER(J21),ISNUMBER(K21)),K21-J21,"")</f>
        <v>0</v>
      </c>
      <c r="M21" s="10">
        <v>4</v>
      </c>
      <c r="N21" s="9"/>
      <c r="O21" s="13">
        <f>IF(ISNUMBER(K21),K21,"")</f>
        <v>5</v>
      </c>
      <c r="P21" s="11" t="str">
        <f>IF(ISBLANK(C21),"",C21&amp;" by "&amp;B21)</f>
        <v>21 by Adele</v>
      </c>
    </row>
    <row r="22" ht="17" customHeight="1" spans="2:16" x14ac:dyDescent="0.25">
      <c r="B22" s="9" t="s">
        <v>74</v>
      </c>
      <c r="C22" s="9" t="s">
        <v>75</v>
      </c>
      <c r="D22" s="10">
        <v>2015</v>
      </c>
      <c r="E22" s="11" t="str">
        <f>IF(ISNUMBER(D22),INT(D22/10)*10&amp;"s","")</f>
        <v>2010s</v>
      </c>
      <c r="F22" s="9" t="s">
        <v>65</v>
      </c>
      <c r="G22" s="9" t="s">
        <v>22</v>
      </c>
      <c r="H22" s="9" t="s">
        <v>29</v>
      </c>
      <c r="I22" s="9" t="s">
        <v>71</v>
      </c>
      <c r="J22" s="12">
        <v>32</v>
      </c>
      <c r="K22" s="12">
        <v>36</v>
      </c>
      <c r="L22" s="13">
        <f>IF(AND(ISNUMBER(J22),ISNUMBER(K22)),K22-J22,"")</f>
        <v>4</v>
      </c>
      <c r="M22" s="10">
        <v>5</v>
      </c>
      <c r="N22" s="9"/>
      <c r="O22" s="13">
        <f>IF(ISNUMBER(K22),K22,"")</f>
        <v>36</v>
      </c>
      <c r="P22" s="11" t="str">
        <f>IF(ISBLANK(C22),"",C22&amp;" by "&amp;B22)</f>
        <v>To Pimp a Butterfly by Kendrick Lamar</v>
      </c>
    </row>
    <row r="23" ht="17" customHeight="1" spans="2:16" x14ac:dyDescent="0.25">
      <c r="B23" s="9" t="s">
        <v>76</v>
      </c>
      <c r="C23" s="9" t="s">
        <v>77</v>
      </c>
      <c r="D23" s="10">
        <v>2020</v>
      </c>
      <c r="E23" s="11" t="str">
        <f>IF(ISNUMBER(D23),INT(D23/10)*10&amp;"s","")</f>
        <v>2020s</v>
      </c>
      <c r="F23" s="9" t="s">
        <v>50</v>
      </c>
      <c r="G23" s="9" t="s">
        <v>78</v>
      </c>
      <c r="H23" s="9"/>
      <c r="I23" s="9" t="s">
        <v>79</v>
      </c>
      <c r="J23" s="12">
        <v>10</v>
      </c>
      <c r="K23" s="12"/>
      <c r="L23" s="13" t="str">
        <f>IF(AND(ISNUMBER(J23),ISNUMBER(K23)),K23-J23,"")</f>
        <v/>
      </c>
      <c r="M23" s="10">
        <v>4</v>
      </c>
      <c r="N23" s="9" t="s">
        <v>80</v>
      </c>
      <c r="O23" s="13" t="str">
        <f>IF(ISNUMBER(K23),K23,"")</f>
        <v/>
      </c>
      <c r="P23" s="11" t="str">
        <f>IF(ISBLANK(C23),"",C23&amp;" by "&amp;B23)</f>
        <v>Folklore by Taylor Swift</v>
      </c>
    </row>
    <row r="24" ht="17" customHeight="1" spans="2:16" x14ac:dyDescent="0.25">
      <c r="B24" s="9" t="s">
        <v>81</v>
      </c>
      <c r="C24" s="9" t="s">
        <v>82</v>
      </c>
      <c r="D24" s="10">
        <v>2020</v>
      </c>
      <c r="E24" s="11" t="str">
        <f>IF(ISNUMBER(D24),INT(D24/10)*10&amp;"s","")</f>
        <v>2020s</v>
      </c>
      <c r="F24" s="9" t="s">
        <v>83</v>
      </c>
      <c r="G24" s="9" t="s">
        <v>22</v>
      </c>
      <c r="H24" s="9" t="s">
        <v>84</v>
      </c>
      <c r="I24" s="9" t="s">
        <v>71</v>
      </c>
      <c r="J24" s="12">
        <v>25</v>
      </c>
      <c r="K24" s="12">
        <v>28</v>
      </c>
      <c r="L24" s="13">
        <f>IF(AND(ISNUMBER(J24),ISNUMBER(K24)),K24-J24,"")</f>
        <v>3</v>
      </c>
      <c r="M24" s="10">
        <v>4</v>
      </c>
      <c r="N24" s="9" t="s">
        <v>85</v>
      </c>
      <c r="O24" s="13">
        <f>IF(ISNUMBER(K24),K24,"")</f>
        <v>28</v>
      </c>
      <c r="P24" s="11" t="str">
        <f>IF(ISBLANK(C24),"",C24&amp;" by "&amp;B24)</f>
        <v>Punisher by Phoebe Bridgers</v>
      </c>
    </row>
    <row r="25" ht="17" customHeight="1" spans="2:16" x14ac:dyDescent="0.25">
      <c r="B25" s="9" t="s">
        <v>86</v>
      </c>
      <c r="C25" s="9" t="s">
        <v>87</v>
      </c>
      <c r="D25" s="10">
        <v>1975</v>
      </c>
      <c r="E25" s="11" t="str">
        <f>IF(ISNUMBER(D25),INT(D25/10)*10&amp;"s","")</f>
        <v>1970s</v>
      </c>
      <c r="F25" s="9" t="s">
        <v>41</v>
      </c>
      <c r="G25" s="9" t="s">
        <v>22</v>
      </c>
      <c r="H25" s="9" t="s">
        <v>88</v>
      </c>
      <c r="I25" s="9" t="s">
        <v>38</v>
      </c>
      <c r="J25" s="12">
        <v>5</v>
      </c>
      <c r="K25" s="12">
        <v>12</v>
      </c>
      <c r="L25" s="13">
        <f>IF(AND(ISNUMBER(J25),ISNUMBER(K25)),K25-J25,"")</f>
        <v>7</v>
      </c>
      <c r="M25" s="10">
        <v>5</v>
      </c>
      <c r="N25" s="9" t="s">
        <v>89</v>
      </c>
      <c r="O25" s="13">
        <f>IF(ISNUMBER(K25),K25,"")</f>
        <v>12</v>
      </c>
      <c r="P25" s="11" t="str">
        <f>IF(ISBLANK(C25),"",C25&amp;" by "&amp;B25)</f>
        <v>Blood on the Tracks by Bob Dylan</v>
      </c>
    </row>
    <row r="26" ht="17" customHeight="1" spans="2:16" x14ac:dyDescent="0.25">
      <c r="B26" s="9" t="s">
        <v>90</v>
      </c>
      <c r="C26" s="9" t="s">
        <v>91</v>
      </c>
      <c r="D26" s="10">
        <v>1965</v>
      </c>
      <c r="E26" s="11" t="str">
        <f>IF(ISNUMBER(D26),INT(D26/10)*10&amp;"s","")</f>
        <v>1960s</v>
      </c>
      <c r="F26" s="9" t="s">
        <v>28</v>
      </c>
      <c r="G26" s="9" t="s">
        <v>22</v>
      </c>
      <c r="H26" s="9" t="s">
        <v>23</v>
      </c>
      <c r="I26" s="9" t="s">
        <v>24</v>
      </c>
      <c r="J26" s="12">
        <v>28</v>
      </c>
      <c r="K26" s="12">
        <v>32</v>
      </c>
      <c r="L26" s="13">
        <f>IF(AND(ISNUMBER(J26),ISNUMBER(K26)),K26-J26,"")</f>
        <v>4</v>
      </c>
      <c r="M26" s="10">
        <v>5</v>
      </c>
      <c r="N26" s="9"/>
      <c r="O26" s="13">
        <f>IF(ISNUMBER(K26),K26,"")</f>
        <v>32</v>
      </c>
      <c r="P26" s="11" t="str">
        <f>IF(ISBLANK(C26),"",C26&amp;" by "&amp;B26)</f>
        <v>A Love Supreme by John Coltrane</v>
      </c>
    </row>
    <row r="27" ht="17" customHeight="1" spans="2:16" x14ac:dyDescent="0.25">
      <c r="B27" s="9" t="s">
        <v>92</v>
      </c>
      <c r="C27" s="9" t="s">
        <v>93</v>
      </c>
      <c r="D27" s="10">
        <v>1982</v>
      </c>
      <c r="E27" s="11" t="str">
        <f>IF(ISNUMBER(D27),INT(D27/10)*10&amp;"s","")</f>
        <v>1980s</v>
      </c>
      <c r="F27" s="9" t="s">
        <v>50</v>
      </c>
      <c r="G27" s="9" t="s">
        <v>94</v>
      </c>
      <c r="H27" s="9" t="s">
        <v>33</v>
      </c>
      <c r="I27" s="9" t="s">
        <v>95</v>
      </c>
      <c r="J27" s="12">
        <v>2</v>
      </c>
      <c r="K27" s="12">
        <v>6</v>
      </c>
      <c r="L27" s="13">
        <f>IF(AND(ISNUMBER(J27),ISNUMBER(K27)),K27-J27,"")</f>
        <v>4</v>
      </c>
      <c r="M27" s="10">
        <v>4</v>
      </c>
      <c r="N27" s="9"/>
      <c r="O27" s="13">
        <f>IF(ISNUMBER(K27),K27,"")</f>
        <v>6</v>
      </c>
      <c r="P27" s="11" t="str">
        <f>IF(ISBLANK(C27),"",C27&amp;" by "&amp;B27)</f>
        <v>Thriller by Michael Jackson</v>
      </c>
    </row>
    <row r="28" ht="17" customHeight="1" spans="2:16" x14ac:dyDescent="0.25">
      <c r="B28" s="9" t="s">
        <v>96</v>
      </c>
      <c r="C28" s="9" t="s">
        <v>97</v>
      </c>
      <c r="D28" s="10">
        <v>1989</v>
      </c>
      <c r="E28" s="11" t="str">
        <f>IF(ISNUMBER(D28),INT(D28/10)*10&amp;"s","")</f>
        <v>1980s</v>
      </c>
      <c r="F28" s="9" t="s">
        <v>21</v>
      </c>
      <c r="G28" s="9" t="s">
        <v>58</v>
      </c>
      <c r="H28" s="9" t="s">
        <v>33</v>
      </c>
      <c r="I28" s="9" t="s">
        <v>59</v>
      </c>
      <c r="J28" s="12">
        <v>3</v>
      </c>
      <c r="K28" s="12">
        <v>7</v>
      </c>
      <c r="L28" s="13">
        <f>IF(AND(ISNUMBER(J28),ISNUMBER(K28)),K28-J28,"")</f>
        <v>4</v>
      </c>
      <c r="M28" s="10">
        <v>4</v>
      </c>
      <c r="N28" s="9"/>
      <c r="O28" s="13">
        <f>IF(ISNUMBER(K28),K28,"")</f>
        <v>7</v>
      </c>
      <c r="P28" s="11" t="str">
        <f>IF(ISBLANK(C28),"",C28&amp;" by "&amp;B28)</f>
        <v>Disintegration by The Cure</v>
      </c>
    </row>
    <row r="29" ht="17" customHeight="1" spans="2:16" x14ac:dyDescent="0.25">
      <c r="B29" s="9" t="s">
        <v>98</v>
      </c>
      <c r="C29" s="9" t="s">
        <v>99</v>
      </c>
      <c r="D29" s="10">
        <v>1975</v>
      </c>
      <c r="E29" s="11" t="str">
        <f>IF(ISNUMBER(D29),INT(D29/10)*10&amp;"s","")</f>
        <v>1970s</v>
      </c>
      <c r="F29" s="9" t="s">
        <v>21</v>
      </c>
      <c r="G29" s="9" t="s">
        <v>22</v>
      </c>
      <c r="H29" s="9" t="s">
        <v>33</v>
      </c>
      <c r="I29" s="9" t="s">
        <v>24</v>
      </c>
      <c r="J29" s="12">
        <v>10</v>
      </c>
      <c r="K29" s="12">
        <v>20</v>
      </c>
      <c r="L29" s="13">
        <f>IF(AND(ISNUMBER(J29),ISNUMBER(K29)),K29-J29,"")</f>
        <v>10</v>
      </c>
      <c r="M29" s="10">
        <v>4</v>
      </c>
      <c r="N29" s="9"/>
      <c r="O29" s="13">
        <f>IF(ISNUMBER(K29),K29,"")</f>
        <v>20</v>
      </c>
      <c r="P29" s="11" t="str">
        <f>IF(ISBLANK(C29),"",C29&amp;" by "&amp;B29)</f>
        <v>Born to Run by Bruce Springsteen</v>
      </c>
    </row>
    <row r="30" ht="17" customHeight="1" spans="2:16" x14ac:dyDescent="0.25">
      <c r="B30" s="9" t="s">
        <v>100</v>
      </c>
      <c r="C30" s="9" t="s">
        <v>101</v>
      </c>
      <c r="D30" s="10">
        <v>2022</v>
      </c>
      <c r="E30" s="11" t="str">
        <f>IF(ISNUMBER(D30),INT(D30/10)*10&amp;"s","")</f>
        <v>2020s</v>
      </c>
      <c r="F30" s="9" t="s">
        <v>50</v>
      </c>
      <c r="G30" s="9" t="s">
        <v>78</v>
      </c>
      <c r="H30" s="9"/>
      <c r="I30" s="9" t="s">
        <v>79</v>
      </c>
      <c r="J30" s="12">
        <v>12</v>
      </c>
      <c r="K30" s="12"/>
      <c r="L30" s="13" t="str">
        <f>IF(AND(ISNUMBER(J30),ISNUMBER(K30)),K30-J30,"")</f>
        <v/>
      </c>
      <c r="M30" s="10">
        <v>4</v>
      </c>
      <c r="N30" s="9"/>
      <c r="O30" s="13" t="str">
        <f>IF(ISNUMBER(K30),K30,"")</f>
        <v/>
      </c>
      <c r="P30" s="11" t="str">
        <f>IF(ISBLANK(C30),"",C30&amp;" by "&amp;B30)</f>
        <v>Renaissance by Beyonce</v>
      </c>
    </row>
    <row r="31" ht="17" customHeight="1" spans="2:16" x14ac:dyDescent="0.25">
      <c r="B31" s="9" t="s">
        <v>102</v>
      </c>
      <c r="C31" s="9" t="s">
        <v>103</v>
      </c>
      <c r="D31" s="10">
        <v>1968</v>
      </c>
      <c r="E31" s="11" t="str">
        <f>IF(ISNUMBER(D31),INT(D31/10)*10&amp;"s","")</f>
        <v>1960s</v>
      </c>
      <c r="F31" s="9" t="s">
        <v>104</v>
      </c>
      <c r="G31" s="9" t="s">
        <v>22</v>
      </c>
      <c r="H31" s="9" t="s">
        <v>33</v>
      </c>
      <c r="I31" s="9" t="s">
        <v>38</v>
      </c>
      <c r="J31" s="12">
        <v>14</v>
      </c>
      <c r="K31" s="12">
        <v>22</v>
      </c>
      <c r="L31" s="13">
        <f>IF(AND(ISNUMBER(J31),ISNUMBER(K31)),K31-J31,"")</f>
        <v>8</v>
      </c>
      <c r="M31" s="10">
        <v>4</v>
      </c>
      <c r="N31" s="9"/>
      <c r="O31" s="13">
        <f>IF(ISNUMBER(K31),K31,"")</f>
        <v>22</v>
      </c>
      <c r="P31" s="11" t="str">
        <f>IF(ISBLANK(C31),"",C31&amp;" by "&amp;B31)</f>
        <v>At Folsom Prison by Johnny Cash</v>
      </c>
    </row>
    <row r="32" ht="17" customHeight="1" spans="2:16" x14ac:dyDescent="0.25">
      <c r="B32" s="9" t="s">
        <v>105</v>
      </c>
      <c r="C32" s="9" t="s">
        <v>106</v>
      </c>
      <c r="D32" s="10">
        <v>1974</v>
      </c>
      <c r="E32" s="11" t="str">
        <f>IF(ISNUMBER(D32),INT(D32/10)*10&amp;"s","")</f>
        <v>1970s</v>
      </c>
      <c r="F32" s="9" t="s">
        <v>104</v>
      </c>
      <c r="G32" s="9" t="s">
        <v>22</v>
      </c>
      <c r="H32" s="9" t="s">
        <v>23</v>
      </c>
      <c r="I32" s="9" t="s">
        <v>38</v>
      </c>
      <c r="J32" s="12">
        <v>16</v>
      </c>
      <c r="K32" s="12">
        <v>24</v>
      </c>
      <c r="L32" s="13">
        <f>IF(AND(ISNUMBER(J32),ISNUMBER(K32)),K32-J32,"")</f>
        <v>8</v>
      </c>
      <c r="M32" s="10">
        <v>4</v>
      </c>
      <c r="N32" s="9"/>
      <c r="O32" s="13">
        <f>IF(ISNUMBER(K32),K32,"")</f>
        <v>24</v>
      </c>
      <c r="P32" s="11" t="str">
        <f>IF(ISBLANK(C32),"",C32&amp;" by "&amp;B32)</f>
        <v>Jolene by Dolly Parton</v>
      </c>
    </row>
    <row r="33" ht="17" customHeight="1" spans="2:16" x14ac:dyDescent="0.25">
      <c r="B33" s="9" t="s">
        <v>107</v>
      </c>
      <c r="C33" s="9" t="s">
        <v>108</v>
      </c>
      <c r="D33" s="10">
        <v>1992</v>
      </c>
      <c r="E33" s="11" t="str">
        <f>IF(ISNUMBER(D33),INT(D33/10)*10&amp;"s","")</f>
        <v>1990s</v>
      </c>
      <c r="F33" s="9" t="s">
        <v>68</v>
      </c>
      <c r="G33" s="9" t="s">
        <v>58</v>
      </c>
      <c r="H33" s="9" t="s">
        <v>29</v>
      </c>
      <c r="I33" s="9" t="s">
        <v>59</v>
      </c>
      <c r="J33" s="12">
        <v>8</v>
      </c>
      <c r="K33" s="12">
        <v>12</v>
      </c>
      <c r="L33" s="13">
        <f>IF(AND(ISNUMBER(J33),ISNUMBER(K33)),K33-J33,"")</f>
        <v>4</v>
      </c>
      <c r="M33" s="10">
        <v>4</v>
      </c>
      <c r="N33" s="9"/>
      <c r="O33" s="13">
        <f>IF(ISNUMBER(K33),K33,"")</f>
        <v>12</v>
      </c>
      <c r="P33" s="11" t="str">
        <f>IF(ISBLANK(C33),"",C33&amp;" by "&amp;B33)</f>
        <v>Selected Ambient Works 85-92 by Aphex Twin</v>
      </c>
    </row>
    <row r="34" ht="17" customHeight="1" spans="2:16" x14ac:dyDescent="0.25">
      <c r="B34" s="9" t="s">
        <v>109</v>
      </c>
      <c r="C34" s="9" t="s">
        <v>110</v>
      </c>
      <c r="D34" s="10">
        <v>1986</v>
      </c>
      <c r="E34" s="11" t="str">
        <f>IF(ISNUMBER(D34),INT(D34/10)*10&amp;"s","")</f>
        <v>1980s</v>
      </c>
      <c r="F34" s="9" t="s">
        <v>83</v>
      </c>
      <c r="G34" s="9" t="s">
        <v>22</v>
      </c>
      <c r="H34" s="9" t="s">
        <v>23</v>
      </c>
      <c r="I34" s="9" t="s">
        <v>53</v>
      </c>
      <c r="J34" s="12">
        <v>22</v>
      </c>
      <c r="K34" s="12">
        <v>30</v>
      </c>
      <c r="L34" s="13">
        <f>IF(AND(ISNUMBER(J34),ISNUMBER(K34)),K34-J34,"")</f>
        <v>8</v>
      </c>
      <c r="M34" s="10">
        <v>4</v>
      </c>
      <c r="N34" s="9"/>
      <c r="O34" s="13">
        <f>IF(ISNUMBER(K34),K34,"")</f>
        <v>30</v>
      </c>
      <c r="P34" s="11" t="str">
        <f>IF(ISBLANK(C34),"",C34&amp;" by "&amp;B34)</f>
        <v>The Queen Is Dead by The Smiths</v>
      </c>
    </row>
    <row r="35" ht="17" customHeight="1" spans="2:16" x14ac:dyDescent="0.25">
      <c r="B35" s="9" t="s">
        <v>111</v>
      </c>
      <c r="C35" s="9" t="s">
        <v>112</v>
      </c>
      <c r="D35" s="10">
        <v>2013</v>
      </c>
      <c r="E35" s="11" t="str">
        <f>IF(ISNUMBER(D35),INT(D35/10)*10&amp;"s","")</f>
        <v>2010s</v>
      </c>
      <c r="F35" s="9" t="s">
        <v>83</v>
      </c>
      <c r="G35" s="9" t="s">
        <v>113</v>
      </c>
      <c r="H35" s="9" t="s">
        <v>29</v>
      </c>
      <c r="I35" s="9" t="s">
        <v>95</v>
      </c>
      <c r="J35" s="12">
        <v>9</v>
      </c>
      <c r="K35" s="12">
        <v>10</v>
      </c>
      <c r="L35" s="13">
        <f>IF(AND(ISNUMBER(J35),ISNUMBER(K35)),K35-J35,"")</f>
        <v>1</v>
      </c>
      <c r="M35" s="10">
        <v>3</v>
      </c>
      <c r="N35" s="9" t="s">
        <v>114</v>
      </c>
      <c r="O35" s="13">
        <f>IF(ISNUMBER(K35),K35,"")</f>
        <v>10</v>
      </c>
      <c r="P35" s="11" t="str">
        <f>IF(ISBLANK(C35),"",C35&amp;" by "&amp;B35)</f>
        <v>AM by Arctic Monkeys</v>
      </c>
    </row>
    <row r="36" ht="17" customHeight="1" spans="2:16" x14ac:dyDescent="0.25">
      <c r="B36" s="9"/>
      <c r="C36" s="9"/>
      <c r="D36" s="10"/>
      <c r="E36" s="11" t="str">
        <f>IF(ISNUMBER(D36),INT(D36/10)*10&amp;"s","")</f>
        <v/>
      </c>
      <c r="F36" s="9"/>
      <c r="G36" s="9"/>
      <c r="H36" s="9"/>
      <c r="I36" s="9"/>
      <c r="J36" s="12"/>
      <c r="K36" s="12"/>
      <c r="L36" s="13" t="str">
        <f>IF(AND(ISNUMBER(J36),ISNUMBER(K36)),K36-J36,"")</f>
        <v/>
      </c>
      <c r="M36" s="10"/>
      <c r="N36" s="9"/>
      <c r="O36" s="13" t="str">
        <f>IF(ISNUMBER(K36),K36,"")</f>
        <v/>
      </c>
      <c r="P36" s="11" t="str">
        <f>IF(ISBLANK(C36),"",C36&amp;" by "&amp;B36)</f>
        <v/>
      </c>
    </row>
    <row r="37" ht="17" customHeight="1" spans="2:16" x14ac:dyDescent="0.25">
      <c r="B37" s="9"/>
      <c r="C37" s="9"/>
      <c r="D37" s="10"/>
      <c r="E37" s="11" t="str">
        <f>IF(ISNUMBER(D37),INT(D37/10)*10&amp;"s","")</f>
        <v/>
      </c>
      <c r="F37" s="9"/>
      <c r="G37" s="9"/>
      <c r="H37" s="9"/>
      <c r="I37" s="9"/>
      <c r="J37" s="12"/>
      <c r="K37" s="12"/>
      <c r="L37" s="13" t="str">
        <f>IF(AND(ISNUMBER(J37),ISNUMBER(K37)),K37-J37,"")</f>
        <v/>
      </c>
      <c r="M37" s="10"/>
      <c r="N37" s="9"/>
      <c r="O37" s="13" t="str">
        <f>IF(ISNUMBER(K37),K37,"")</f>
        <v/>
      </c>
      <c r="P37" s="11" t="str">
        <f>IF(ISBLANK(C37),"",C37&amp;" by "&amp;B37)</f>
        <v/>
      </c>
    </row>
    <row r="38" ht="17" customHeight="1" spans="2:16" x14ac:dyDescent="0.25">
      <c r="B38" s="9"/>
      <c r="C38" s="9"/>
      <c r="D38" s="10"/>
      <c r="E38" s="11" t="str">
        <f>IF(ISNUMBER(D38),INT(D38/10)*10&amp;"s","")</f>
        <v/>
      </c>
      <c r="F38" s="9"/>
      <c r="G38" s="9"/>
      <c r="H38" s="9"/>
      <c r="I38" s="9"/>
      <c r="J38" s="12"/>
      <c r="K38" s="12"/>
      <c r="L38" s="13" t="str">
        <f>IF(AND(ISNUMBER(J38),ISNUMBER(K38)),K38-J38,"")</f>
        <v/>
      </c>
      <c r="M38" s="10"/>
      <c r="N38" s="9"/>
      <c r="O38" s="13" t="str">
        <f>IF(ISNUMBER(K38),K38,"")</f>
        <v/>
      </c>
      <c r="P38" s="11" t="str">
        <f>IF(ISBLANK(C38),"",C38&amp;" by "&amp;B38)</f>
        <v/>
      </c>
    </row>
    <row r="39" ht="17" customHeight="1" spans="2:16" x14ac:dyDescent="0.25">
      <c r="B39" s="9"/>
      <c r="C39" s="9"/>
      <c r="D39" s="10"/>
      <c r="E39" s="11" t="str">
        <f>IF(ISNUMBER(D39),INT(D39/10)*10&amp;"s","")</f>
        <v/>
      </c>
      <c r="F39" s="9"/>
      <c r="G39" s="9"/>
      <c r="H39" s="9"/>
      <c r="I39" s="9"/>
      <c r="J39" s="12"/>
      <c r="K39" s="12"/>
      <c r="L39" s="13" t="str">
        <f>IF(AND(ISNUMBER(J39),ISNUMBER(K39)),K39-J39,"")</f>
        <v/>
      </c>
      <c r="M39" s="10"/>
      <c r="N39" s="9"/>
      <c r="O39" s="13" t="str">
        <f>IF(ISNUMBER(K39),K39,"")</f>
        <v/>
      </c>
      <c r="P39" s="11" t="str">
        <f>IF(ISBLANK(C39),"",C39&amp;" by "&amp;B39)</f>
        <v/>
      </c>
    </row>
    <row r="40" ht="17" customHeight="1" spans="2:16" x14ac:dyDescent="0.25">
      <c r="B40" s="9"/>
      <c r="C40" s="9"/>
      <c r="D40" s="10"/>
      <c r="E40" s="11" t="str">
        <f>IF(ISNUMBER(D40),INT(D40/10)*10&amp;"s","")</f>
        <v/>
      </c>
      <c r="F40" s="9"/>
      <c r="G40" s="9"/>
      <c r="H40" s="9"/>
      <c r="I40" s="9"/>
      <c r="J40" s="12"/>
      <c r="K40" s="12"/>
      <c r="L40" s="13" t="str">
        <f>IF(AND(ISNUMBER(J40),ISNUMBER(K40)),K40-J40,"")</f>
        <v/>
      </c>
      <c r="M40" s="10"/>
      <c r="N40" s="9"/>
      <c r="O40" s="13" t="str">
        <f>IF(ISNUMBER(K40),K40,"")</f>
        <v/>
      </c>
      <c r="P40" s="11" t="str">
        <f>IF(ISBLANK(C40),"",C40&amp;" by "&amp;B40)</f>
        <v/>
      </c>
    </row>
    <row r="41" ht="17" customHeight="1" spans="2:16" x14ac:dyDescent="0.25">
      <c r="B41" s="9"/>
      <c r="C41" s="9"/>
      <c r="D41" s="10"/>
      <c r="E41" s="11" t="str">
        <f>IF(ISNUMBER(D41),INT(D41/10)*10&amp;"s","")</f>
        <v/>
      </c>
      <c r="F41" s="9"/>
      <c r="G41" s="9"/>
      <c r="H41" s="9"/>
      <c r="I41" s="9"/>
      <c r="J41" s="12"/>
      <c r="K41" s="12"/>
      <c r="L41" s="13" t="str">
        <f>IF(AND(ISNUMBER(J41),ISNUMBER(K41)),K41-J41,"")</f>
        <v/>
      </c>
      <c r="M41" s="10"/>
      <c r="N41" s="9"/>
      <c r="O41" s="13" t="str">
        <f>IF(ISNUMBER(K41),K41,"")</f>
        <v/>
      </c>
      <c r="P41" s="11" t="str">
        <f>IF(ISBLANK(C41),"",C41&amp;" by "&amp;B41)</f>
        <v/>
      </c>
    </row>
    <row r="42" ht="17" customHeight="1" spans="2:16" x14ac:dyDescent="0.25">
      <c r="B42" s="9"/>
      <c r="C42" s="9"/>
      <c r="D42" s="10"/>
      <c r="E42" s="11" t="str">
        <f>IF(ISNUMBER(D42),INT(D42/10)*10&amp;"s","")</f>
        <v/>
      </c>
      <c r="F42" s="9"/>
      <c r="G42" s="9"/>
      <c r="H42" s="9"/>
      <c r="I42" s="9"/>
      <c r="J42" s="12"/>
      <c r="K42" s="12"/>
      <c r="L42" s="13" t="str">
        <f>IF(AND(ISNUMBER(J42),ISNUMBER(K42)),K42-J42,"")</f>
        <v/>
      </c>
      <c r="M42" s="10"/>
      <c r="N42" s="9"/>
      <c r="O42" s="13" t="str">
        <f>IF(ISNUMBER(K42),K42,"")</f>
        <v/>
      </c>
      <c r="P42" s="11" t="str">
        <f>IF(ISBLANK(C42),"",C42&amp;" by "&amp;B42)</f>
        <v/>
      </c>
    </row>
    <row r="43" ht="17" customHeight="1" spans="2:16" x14ac:dyDescent="0.25">
      <c r="B43" s="9"/>
      <c r="C43" s="9"/>
      <c r="D43" s="10"/>
      <c r="E43" s="11" t="str">
        <f>IF(ISNUMBER(D43),INT(D43/10)*10&amp;"s","")</f>
        <v/>
      </c>
      <c r="F43" s="9"/>
      <c r="G43" s="9"/>
      <c r="H43" s="9"/>
      <c r="I43" s="9"/>
      <c r="J43" s="12"/>
      <c r="K43" s="12"/>
      <c r="L43" s="13" t="str">
        <f>IF(AND(ISNUMBER(J43),ISNUMBER(K43)),K43-J43,"")</f>
        <v/>
      </c>
      <c r="M43" s="10"/>
      <c r="N43" s="9"/>
      <c r="O43" s="13" t="str">
        <f>IF(ISNUMBER(K43),K43,"")</f>
        <v/>
      </c>
      <c r="P43" s="11" t="str">
        <f>IF(ISBLANK(C43),"",C43&amp;" by "&amp;B43)</f>
        <v/>
      </c>
    </row>
    <row r="44" ht="17" customHeight="1" spans="2:16" x14ac:dyDescent="0.25">
      <c r="B44" s="9"/>
      <c r="C44" s="9"/>
      <c r="D44" s="10"/>
      <c r="E44" s="11" t="str">
        <f>IF(ISNUMBER(D44),INT(D44/10)*10&amp;"s","")</f>
        <v/>
      </c>
      <c r="F44" s="9"/>
      <c r="G44" s="9"/>
      <c r="H44" s="9"/>
      <c r="I44" s="9"/>
      <c r="J44" s="12"/>
      <c r="K44" s="12"/>
      <c r="L44" s="13" t="str">
        <f>IF(AND(ISNUMBER(J44),ISNUMBER(K44)),K44-J44,"")</f>
        <v/>
      </c>
      <c r="M44" s="10"/>
      <c r="N44" s="9"/>
      <c r="O44" s="13" t="str">
        <f>IF(ISNUMBER(K44),K44,"")</f>
        <v/>
      </c>
      <c r="P44" s="11" t="str">
        <f>IF(ISBLANK(C44),"",C44&amp;" by "&amp;B44)</f>
        <v/>
      </c>
    </row>
    <row r="45" ht="17" customHeight="1" spans="2:16" x14ac:dyDescent="0.25">
      <c r="B45" s="9"/>
      <c r="C45" s="9"/>
      <c r="D45" s="10"/>
      <c r="E45" s="11" t="str">
        <f>IF(ISNUMBER(D45),INT(D45/10)*10&amp;"s","")</f>
        <v/>
      </c>
      <c r="F45" s="9"/>
      <c r="G45" s="9"/>
      <c r="H45" s="9"/>
      <c r="I45" s="9"/>
      <c r="J45" s="12"/>
      <c r="K45" s="12"/>
      <c r="L45" s="13" t="str">
        <f>IF(AND(ISNUMBER(J45),ISNUMBER(K45)),K45-J45,"")</f>
        <v/>
      </c>
      <c r="M45" s="10"/>
      <c r="N45" s="9"/>
      <c r="O45" s="13" t="str">
        <f>IF(ISNUMBER(K45),K45,"")</f>
        <v/>
      </c>
      <c r="P45" s="11" t="str">
        <f>IF(ISBLANK(C45),"",C45&amp;" by "&amp;B45)</f>
        <v/>
      </c>
    </row>
    <row r="46" ht="17" customHeight="1" spans="2:16" x14ac:dyDescent="0.25">
      <c r="B46" s="9"/>
      <c r="C46" s="9"/>
      <c r="D46" s="10"/>
      <c r="E46" s="11" t="str">
        <f>IF(ISNUMBER(D46),INT(D46/10)*10&amp;"s","")</f>
        <v/>
      </c>
      <c r="F46" s="9"/>
      <c r="G46" s="9"/>
      <c r="H46" s="9"/>
      <c r="I46" s="9"/>
      <c r="J46" s="12"/>
      <c r="K46" s="12"/>
      <c r="L46" s="13" t="str">
        <f>IF(AND(ISNUMBER(J46),ISNUMBER(K46)),K46-J46,"")</f>
        <v/>
      </c>
      <c r="M46" s="10"/>
      <c r="N46" s="9"/>
      <c r="O46" s="13" t="str">
        <f>IF(ISNUMBER(K46),K46,"")</f>
        <v/>
      </c>
      <c r="P46" s="11" t="str">
        <f>IF(ISBLANK(C46),"",C46&amp;" by "&amp;B46)</f>
        <v/>
      </c>
    </row>
    <row r="47" ht="17" customHeight="1" spans="2:16" x14ac:dyDescent="0.25">
      <c r="B47" s="9"/>
      <c r="C47" s="9"/>
      <c r="D47" s="10"/>
      <c r="E47" s="11" t="str">
        <f>IF(ISNUMBER(D47),INT(D47/10)*10&amp;"s","")</f>
        <v/>
      </c>
      <c r="F47" s="9"/>
      <c r="G47" s="9"/>
      <c r="H47" s="9"/>
      <c r="I47" s="9"/>
      <c r="J47" s="12"/>
      <c r="K47" s="12"/>
      <c r="L47" s="13" t="str">
        <f>IF(AND(ISNUMBER(J47),ISNUMBER(K47)),K47-J47,"")</f>
        <v/>
      </c>
      <c r="M47" s="10"/>
      <c r="N47" s="9"/>
      <c r="O47" s="13" t="str">
        <f>IF(ISNUMBER(K47),K47,"")</f>
        <v/>
      </c>
      <c r="P47" s="11" t="str">
        <f>IF(ISBLANK(C47),"",C47&amp;" by "&amp;B47)</f>
        <v/>
      </c>
    </row>
    <row r="48" ht="17" customHeight="1" spans="2:16" x14ac:dyDescent="0.25">
      <c r="B48" s="9"/>
      <c r="C48" s="9"/>
      <c r="D48" s="10"/>
      <c r="E48" s="11" t="str">
        <f>IF(ISNUMBER(D48),INT(D48/10)*10&amp;"s","")</f>
        <v/>
      </c>
      <c r="F48" s="9"/>
      <c r="G48" s="9"/>
      <c r="H48" s="9"/>
      <c r="I48" s="9"/>
      <c r="J48" s="12"/>
      <c r="K48" s="12"/>
      <c r="L48" s="13" t="str">
        <f>IF(AND(ISNUMBER(J48),ISNUMBER(K48)),K48-J48,"")</f>
        <v/>
      </c>
      <c r="M48" s="10"/>
      <c r="N48" s="9"/>
      <c r="O48" s="13" t="str">
        <f>IF(ISNUMBER(K48),K48,"")</f>
        <v/>
      </c>
      <c r="P48" s="11" t="str">
        <f>IF(ISBLANK(C48),"",C48&amp;" by "&amp;B48)</f>
        <v/>
      </c>
    </row>
    <row r="49" ht="17" customHeight="1" spans="2:16" x14ac:dyDescent="0.25">
      <c r="B49" s="9"/>
      <c r="C49" s="9"/>
      <c r="D49" s="10"/>
      <c r="E49" s="11" t="str">
        <f>IF(ISNUMBER(D49),INT(D49/10)*10&amp;"s","")</f>
        <v/>
      </c>
      <c r="F49" s="9"/>
      <c r="G49" s="9"/>
      <c r="H49" s="9"/>
      <c r="I49" s="9"/>
      <c r="J49" s="12"/>
      <c r="K49" s="12"/>
      <c r="L49" s="13" t="str">
        <f>IF(AND(ISNUMBER(J49),ISNUMBER(K49)),K49-J49,"")</f>
        <v/>
      </c>
      <c r="M49" s="10"/>
      <c r="N49" s="9"/>
      <c r="O49" s="13" t="str">
        <f>IF(ISNUMBER(K49),K49,"")</f>
        <v/>
      </c>
      <c r="P49" s="11" t="str">
        <f>IF(ISBLANK(C49),"",C49&amp;" by "&amp;B49)</f>
        <v/>
      </c>
    </row>
    <row r="50" ht="17" customHeight="1" spans="2:16" x14ac:dyDescent="0.25">
      <c r="B50" s="9"/>
      <c r="C50" s="9"/>
      <c r="D50" s="10"/>
      <c r="E50" s="11" t="str">
        <f>IF(ISNUMBER(D50),INT(D50/10)*10&amp;"s","")</f>
        <v/>
      </c>
      <c r="F50" s="9"/>
      <c r="G50" s="9"/>
      <c r="H50" s="9"/>
      <c r="I50" s="9"/>
      <c r="J50" s="12"/>
      <c r="K50" s="12"/>
      <c r="L50" s="13" t="str">
        <f>IF(AND(ISNUMBER(J50),ISNUMBER(K50)),K50-J50,"")</f>
        <v/>
      </c>
      <c r="M50" s="10"/>
      <c r="N50" s="9"/>
      <c r="O50" s="13" t="str">
        <f>IF(ISNUMBER(K50),K50,"")</f>
        <v/>
      </c>
      <c r="P50" s="11" t="str">
        <f>IF(ISBLANK(C50),"",C50&amp;" by "&amp;B50)</f>
        <v/>
      </c>
    </row>
    <row r="51" ht="17" customHeight="1" spans="2:16" x14ac:dyDescent="0.25">
      <c r="B51" s="9"/>
      <c r="C51" s="9"/>
      <c r="D51" s="10"/>
      <c r="E51" s="11" t="str">
        <f>IF(ISNUMBER(D51),INT(D51/10)*10&amp;"s","")</f>
        <v/>
      </c>
      <c r="F51" s="9"/>
      <c r="G51" s="9"/>
      <c r="H51" s="9"/>
      <c r="I51" s="9"/>
      <c r="J51" s="12"/>
      <c r="K51" s="12"/>
      <c r="L51" s="13" t="str">
        <f>IF(AND(ISNUMBER(J51),ISNUMBER(K51)),K51-J51,"")</f>
        <v/>
      </c>
      <c r="M51" s="10"/>
      <c r="N51" s="9"/>
      <c r="O51" s="13" t="str">
        <f>IF(ISNUMBER(K51),K51,"")</f>
        <v/>
      </c>
      <c r="P51" s="11" t="str">
        <f>IF(ISBLANK(C51),"",C51&amp;" by "&amp;B51)</f>
        <v/>
      </c>
    </row>
    <row r="52" ht="17" customHeight="1" spans="2:16" x14ac:dyDescent="0.25">
      <c r="B52" s="9"/>
      <c r="C52" s="9"/>
      <c r="D52" s="10"/>
      <c r="E52" s="11" t="str">
        <f>IF(ISNUMBER(D52),INT(D52/10)*10&amp;"s","")</f>
        <v/>
      </c>
      <c r="F52" s="9"/>
      <c r="G52" s="9"/>
      <c r="H52" s="9"/>
      <c r="I52" s="9"/>
      <c r="J52" s="12"/>
      <c r="K52" s="12"/>
      <c r="L52" s="13" t="str">
        <f>IF(AND(ISNUMBER(J52),ISNUMBER(K52)),K52-J52,"")</f>
        <v/>
      </c>
      <c r="M52" s="10"/>
      <c r="N52" s="9"/>
      <c r="O52" s="13" t="str">
        <f>IF(ISNUMBER(K52),K52,"")</f>
        <v/>
      </c>
      <c r="P52" s="11" t="str">
        <f>IF(ISBLANK(C52),"",C52&amp;" by "&amp;B52)</f>
        <v/>
      </c>
    </row>
    <row r="53" ht="17" customHeight="1" spans="2:16" x14ac:dyDescent="0.25">
      <c r="B53" s="9"/>
      <c r="C53" s="9"/>
      <c r="D53" s="10"/>
      <c r="E53" s="11" t="str">
        <f>IF(ISNUMBER(D53),INT(D53/10)*10&amp;"s","")</f>
        <v/>
      </c>
      <c r="F53" s="9"/>
      <c r="G53" s="9"/>
      <c r="H53" s="9"/>
      <c r="I53" s="9"/>
      <c r="J53" s="12"/>
      <c r="K53" s="12"/>
      <c r="L53" s="13" t="str">
        <f>IF(AND(ISNUMBER(J53),ISNUMBER(K53)),K53-J53,"")</f>
        <v/>
      </c>
      <c r="M53" s="10"/>
      <c r="N53" s="9"/>
      <c r="O53" s="13" t="str">
        <f>IF(ISNUMBER(K53),K53,"")</f>
        <v/>
      </c>
      <c r="P53" s="11" t="str">
        <f>IF(ISBLANK(C53),"",C53&amp;" by "&amp;B53)</f>
        <v/>
      </c>
    </row>
    <row r="54" ht="17" customHeight="1" spans="2:16" x14ac:dyDescent="0.25">
      <c r="B54" s="9"/>
      <c r="C54" s="9"/>
      <c r="D54" s="10"/>
      <c r="E54" s="11" t="str">
        <f>IF(ISNUMBER(D54),INT(D54/10)*10&amp;"s","")</f>
        <v/>
      </c>
      <c r="F54" s="9"/>
      <c r="G54" s="9"/>
      <c r="H54" s="9"/>
      <c r="I54" s="9"/>
      <c r="J54" s="12"/>
      <c r="K54" s="12"/>
      <c r="L54" s="13" t="str">
        <f>IF(AND(ISNUMBER(J54),ISNUMBER(K54)),K54-J54,"")</f>
        <v/>
      </c>
      <c r="M54" s="10"/>
      <c r="N54" s="9"/>
      <c r="O54" s="13" t="str">
        <f>IF(ISNUMBER(K54),K54,"")</f>
        <v/>
      </c>
      <c r="P54" s="11" t="str">
        <f>IF(ISBLANK(C54),"",C54&amp;" by "&amp;B54)</f>
        <v/>
      </c>
    </row>
    <row r="55" ht="17" customHeight="1" spans="2:16" x14ac:dyDescent="0.25">
      <c r="B55" s="9"/>
      <c r="C55" s="9"/>
      <c r="D55" s="10"/>
      <c r="E55" s="11" t="str">
        <f>IF(ISNUMBER(D55),INT(D55/10)*10&amp;"s","")</f>
        <v/>
      </c>
      <c r="F55" s="9"/>
      <c r="G55" s="9"/>
      <c r="H55" s="9"/>
      <c r="I55" s="9"/>
      <c r="J55" s="12"/>
      <c r="K55" s="12"/>
      <c r="L55" s="13" t="str">
        <f>IF(AND(ISNUMBER(J55),ISNUMBER(K55)),K55-J55,"")</f>
        <v/>
      </c>
      <c r="M55" s="10"/>
      <c r="N55" s="9"/>
      <c r="O55" s="13" t="str">
        <f>IF(ISNUMBER(K55),K55,"")</f>
        <v/>
      </c>
      <c r="P55" s="11" t="str">
        <f>IF(ISBLANK(C55),"",C55&amp;" by "&amp;B55)</f>
        <v/>
      </c>
    </row>
    <row r="56" ht="17" customHeight="1" spans="2:16" x14ac:dyDescent="0.25">
      <c r="B56" s="9"/>
      <c r="C56" s="9"/>
      <c r="D56" s="10"/>
      <c r="E56" s="11" t="str">
        <f>IF(ISNUMBER(D56),INT(D56/10)*10&amp;"s","")</f>
        <v/>
      </c>
      <c r="F56" s="9"/>
      <c r="G56" s="9"/>
      <c r="H56" s="9"/>
      <c r="I56" s="9"/>
      <c r="J56" s="12"/>
      <c r="K56" s="12"/>
      <c r="L56" s="13" t="str">
        <f>IF(AND(ISNUMBER(J56),ISNUMBER(K56)),K56-J56,"")</f>
        <v/>
      </c>
      <c r="M56" s="10"/>
      <c r="N56" s="9"/>
      <c r="O56" s="13" t="str">
        <f>IF(ISNUMBER(K56),K56,"")</f>
        <v/>
      </c>
      <c r="P56" s="11" t="str">
        <f>IF(ISBLANK(C56),"",C56&amp;" by "&amp;B56)</f>
        <v/>
      </c>
    </row>
    <row r="57" ht="17" customHeight="1" spans="2:16" x14ac:dyDescent="0.25">
      <c r="B57" s="9"/>
      <c r="C57" s="9"/>
      <c r="D57" s="10"/>
      <c r="E57" s="11" t="str">
        <f>IF(ISNUMBER(D57),INT(D57/10)*10&amp;"s","")</f>
        <v/>
      </c>
      <c r="F57" s="9"/>
      <c r="G57" s="9"/>
      <c r="H57" s="9"/>
      <c r="I57" s="9"/>
      <c r="J57" s="12"/>
      <c r="K57" s="12"/>
      <c r="L57" s="13" t="str">
        <f>IF(AND(ISNUMBER(J57),ISNUMBER(K57)),K57-J57,"")</f>
        <v/>
      </c>
      <c r="M57" s="10"/>
      <c r="N57" s="9"/>
      <c r="O57" s="13" t="str">
        <f>IF(ISNUMBER(K57),K57,"")</f>
        <v/>
      </c>
      <c r="P57" s="11" t="str">
        <f>IF(ISBLANK(C57),"",C57&amp;" by "&amp;B57)</f>
        <v/>
      </c>
    </row>
    <row r="58" ht="17" customHeight="1" spans="2:16" x14ac:dyDescent="0.25">
      <c r="B58" s="9"/>
      <c r="C58" s="9"/>
      <c r="D58" s="10"/>
      <c r="E58" s="11" t="str">
        <f>IF(ISNUMBER(D58),INT(D58/10)*10&amp;"s","")</f>
        <v/>
      </c>
      <c r="F58" s="9"/>
      <c r="G58" s="9"/>
      <c r="H58" s="9"/>
      <c r="I58" s="9"/>
      <c r="J58" s="12"/>
      <c r="K58" s="12"/>
      <c r="L58" s="13" t="str">
        <f>IF(AND(ISNUMBER(J58),ISNUMBER(K58)),K58-J58,"")</f>
        <v/>
      </c>
      <c r="M58" s="10"/>
      <c r="N58" s="9"/>
      <c r="O58" s="13" t="str">
        <f>IF(ISNUMBER(K58),K58,"")</f>
        <v/>
      </c>
      <c r="P58" s="11" t="str">
        <f>IF(ISBLANK(C58),"",C58&amp;" by "&amp;B58)</f>
        <v/>
      </c>
    </row>
    <row r="59" ht="17" customHeight="1" spans="2:16" x14ac:dyDescent="0.25">
      <c r="B59" s="9"/>
      <c r="C59" s="9"/>
      <c r="D59" s="10"/>
      <c r="E59" s="11" t="str">
        <f>IF(ISNUMBER(D59),INT(D59/10)*10&amp;"s","")</f>
        <v/>
      </c>
      <c r="F59" s="9"/>
      <c r="G59" s="9"/>
      <c r="H59" s="9"/>
      <c r="I59" s="9"/>
      <c r="J59" s="12"/>
      <c r="K59" s="12"/>
      <c r="L59" s="13" t="str">
        <f>IF(AND(ISNUMBER(J59),ISNUMBER(K59)),K59-J59,"")</f>
        <v/>
      </c>
      <c r="M59" s="10"/>
      <c r="N59" s="9"/>
      <c r="O59" s="13" t="str">
        <f>IF(ISNUMBER(K59),K59,"")</f>
        <v/>
      </c>
      <c r="P59" s="11" t="str">
        <f>IF(ISBLANK(C59),"",C59&amp;" by "&amp;B59)</f>
        <v/>
      </c>
    </row>
    <row r="60" ht="17" customHeight="1" spans="2:16" x14ac:dyDescent="0.25">
      <c r="B60" s="9"/>
      <c r="C60" s="9"/>
      <c r="D60" s="10"/>
      <c r="E60" s="11" t="str">
        <f>IF(ISNUMBER(D60),INT(D60/10)*10&amp;"s","")</f>
        <v/>
      </c>
      <c r="F60" s="9"/>
      <c r="G60" s="9"/>
      <c r="H60" s="9"/>
      <c r="I60" s="9"/>
      <c r="J60" s="12"/>
      <c r="K60" s="12"/>
      <c r="L60" s="13" t="str">
        <f>IF(AND(ISNUMBER(J60),ISNUMBER(K60)),K60-J60,"")</f>
        <v/>
      </c>
      <c r="M60" s="10"/>
      <c r="N60" s="9"/>
      <c r="O60" s="13" t="str">
        <f>IF(ISNUMBER(K60),K60,"")</f>
        <v/>
      </c>
      <c r="P60" s="11" t="str">
        <f>IF(ISBLANK(C60),"",C60&amp;" by "&amp;B60)</f>
        <v/>
      </c>
    </row>
    <row r="61" ht="17" customHeight="1" spans="2:16" x14ac:dyDescent="0.25">
      <c r="B61" s="9"/>
      <c r="C61" s="9"/>
      <c r="D61" s="10"/>
      <c r="E61" s="11" t="str">
        <f>IF(ISNUMBER(D61),INT(D61/10)*10&amp;"s","")</f>
        <v/>
      </c>
      <c r="F61" s="9"/>
      <c r="G61" s="9"/>
      <c r="H61" s="9"/>
      <c r="I61" s="9"/>
      <c r="J61" s="12"/>
      <c r="K61" s="12"/>
      <c r="L61" s="13" t="str">
        <f>IF(AND(ISNUMBER(J61),ISNUMBER(K61)),K61-J61,"")</f>
        <v/>
      </c>
      <c r="M61" s="10"/>
      <c r="N61" s="9"/>
      <c r="O61" s="13" t="str">
        <f>IF(ISNUMBER(K61),K61,"")</f>
        <v/>
      </c>
      <c r="P61" s="11" t="str">
        <f>IF(ISBLANK(C61),"",C61&amp;" by "&amp;B61)</f>
        <v/>
      </c>
    </row>
    <row r="62" ht="17" customHeight="1" spans="2:16" x14ac:dyDescent="0.25">
      <c r="B62" s="9"/>
      <c r="C62" s="9"/>
      <c r="D62" s="10"/>
      <c r="E62" s="11" t="str">
        <f>IF(ISNUMBER(D62),INT(D62/10)*10&amp;"s","")</f>
        <v/>
      </c>
      <c r="F62" s="9"/>
      <c r="G62" s="9"/>
      <c r="H62" s="9"/>
      <c r="I62" s="9"/>
      <c r="J62" s="12"/>
      <c r="K62" s="12"/>
      <c r="L62" s="13" t="str">
        <f>IF(AND(ISNUMBER(J62),ISNUMBER(K62)),K62-J62,"")</f>
        <v/>
      </c>
      <c r="M62" s="10"/>
      <c r="N62" s="9"/>
      <c r="O62" s="13" t="str">
        <f>IF(ISNUMBER(K62),K62,"")</f>
        <v/>
      </c>
      <c r="P62" s="11" t="str">
        <f>IF(ISBLANK(C62),"",C62&amp;" by "&amp;B62)</f>
        <v/>
      </c>
    </row>
    <row r="63" ht="17" customHeight="1" spans="2:16" x14ac:dyDescent="0.25">
      <c r="B63" s="9"/>
      <c r="C63" s="9"/>
      <c r="D63" s="10"/>
      <c r="E63" s="11" t="str">
        <f>IF(ISNUMBER(D63),INT(D63/10)*10&amp;"s","")</f>
        <v/>
      </c>
      <c r="F63" s="9"/>
      <c r="G63" s="9"/>
      <c r="H63" s="9"/>
      <c r="I63" s="9"/>
      <c r="J63" s="12"/>
      <c r="K63" s="12"/>
      <c r="L63" s="13" t="str">
        <f>IF(AND(ISNUMBER(J63),ISNUMBER(K63)),K63-J63,"")</f>
        <v/>
      </c>
      <c r="M63" s="10"/>
      <c r="N63" s="9"/>
      <c r="O63" s="13" t="str">
        <f>IF(ISNUMBER(K63),K63,"")</f>
        <v/>
      </c>
      <c r="P63" s="11" t="str">
        <f>IF(ISBLANK(C63),"",C63&amp;" by "&amp;B63)</f>
        <v/>
      </c>
    </row>
    <row r="64" ht="17" customHeight="1" spans="2:16" x14ac:dyDescent="0.25">
      <c r="B64" s="9"/>
      <c r="C64" s="9"/>
      <c r="D64" s="10"/>
      <c r="E64" s="11" t="str">
        <f>IF(ISNUMBER(D64),INT(D64/10)*10&amp;"s","")</f>
        <v/>
      </c>
      <c r="F64" s="9"/>
      <c r="G64" s="9"/>
      <c r="H64" s="9"/>
      <c r="I64" s="9"/>
      <c r="J64" s="12"/>
      <c r="K64" s="12"/>
      <c r="L64" s="13" t="str">
        <f>IF(AND(ISNUMBER(J64),ISNUMBER(K64)),K64-J64,"")</f>
        <v/>
      </c>
      <c r="M64" s="10"/>
      <c r="N64" s="9"/>
      <c r="O64" s="13" t="str">
        <f>IF(ISNUMBER(K64),K64,"")</f>
        <v/>
      </c>
      <c r="P64" s="11" t="str">
        <f>IF(ISBLANK(C64),"",C64&amp;" by "&amp;B64)</f>
        <v/>
      </c>
    </row>
    <row r="65" ht="17" customHeight="1" spans="2:16" x14ac:dyDescent="0.25">
      <c r="B65" s="9"/>
      <c r="C65" s="9"/>
      <c r="D65" s="10"/>
      <c r="E65" s="11" t="str">
        <f>IF(ISNUMBER(D65),INT(D65/10)*10&amp;"s","")</f>
        <v/>
      </c>
      <c r="F65" s="9"/>
      <c r="G65" s="9"/>
      <c r="H65" s="9"/>
      <c r="I65" s="9"/>
      <c r="J65" s="12"/>
      <c r="K65" s="12"/>
      <c r="L65" s="13" t="str">
        <f>IF(AND(ISNUMBER(J65),ISNUMBER(K65)),K65-J65,"")</f>
        <v/>
      </c>
      <c r="M65" s="10"/>
      <c r="N65" s="9"/>
      <c r="O65" s="13" t="str">
        <f>IF(ISNUMBER(K65),K65,"")</f>
        <v/>
      </c>
      <c r="P65" s="11" t="str">
        <f>IF(ISBLANK(C65),"",C65&amp;" by "&amp;B65)</f>
        <v/>
      </c>
    </row>
    <row r="66" ht="17" customHeight="1" spans="2:16" x14ac:dyDescent="0.25">
      <c r="B66" s="9"/>
      <c r="C66" s="9"/>
      <c r="D66" s="10"/>
      <c r="E66" s="11" t="str">
        <f>IF(ISNUMBER(D66),INT(D66/10)*10&amp;"s","")</f>
        <v/>
      </c>
      <c r="F66" s="9"/>
      <c r="G66" s="9"/>
      <c r="H66" s="9"/>
      <c r="I66" s="9"/>
      <c r="J66" s="12"/>
      <c r="K66" s="12"/>
      <c r="L66" s="13" t="str">
        <f>IF(AND(ISNUMBER(J66),ISNUMBER(K66)),K66-J66,"")</f>
        <v/>
      </c>
      <c r="M66" s="10"/>
      <c r="N66" s="9"/>
      <c r="O66" s="13" t="str">
        <f>IF(ISNUMBER(K66),K66,"")</f>
        <v/>
      </c>
      <c r="P66" s="11" t="str">
        <f>IF(ISBLANK(C66),"",C66&amp;" by "&amp;B66)</f>
        <v/>
      </c>
    </row>
    <row r="67" ht="17" customHeight="1" spans="2:16" x14ac:dyDescent="0.25">
      <c r="B67" s="9"/>
      <c r="C67" s="9"/>
      <c r="D67" s="10"/>
      <c r="E67" s="11" t="str">
        <f>IF(ISNUMBER(D67),INT(D67/10)*10&amp;"s","")</f>
        <v/>
      </c>
      <c r="F67" s="9"/>
      <c r="G67" s="9"/>
      <c r="H67" s="9"/>
      <c r="I67" s="9"/>
      <c r="J67" s="12"/>
      <c r="K67" s="12"/>
      <c r="L67" s="13" t="str">
        <f>IF(AND(ISNUMBER(J67),ISNUMBER(K67)),K67-J67,"")</f>
        <v/>
      </c>
      <c r="M67" s="10"/>
      <c r="N67" s="9"/>
      <c r="O67" s="13" t="str">
        <f>IF(ISNUMBER(K67),K67,"")</f>
        <v/>
      </c>
      <c r="P67" s="11" t="str">
        <f>IF(ISBLANK(C67),"",C67&amp;" by "&amp;B67)</f>
        <v/>
      </c>
    </row>
    <row r="68" ht="17" customHeight="1" spans="2:16" x14ac:dyDescent="0.25">
      <c r="B68" s="9"/>
      <c r="C68" s="9"/>
      <c r="D68" s="10"/>
      <c r="E68" s="11" t="str">
        <f>IF(ISNUMBER(D68),INT(D68/10)*10&amp;"s","")</f>
        <v/>
      </c>
      <c r="F68" s="9"/>
      <c r="G68" s="9"/>
      <c r="H68" s="9"/>
      <c r="I68" s="9"/>
      <c r="J68" s="12"/>
      <c r="K68" s="12"/>
      <c r="L68" s="13" t="str">
        <f>IF(AND(ISNUMBER(J68),ISNUMBER(K68)),K68-J68,"")</f>
        <v/>
      </c>
      <c r="M68" s="10"/>
      <c r="N68" s="9"/>
      <c r="O68" s="13" t="str">
        <f>IF(ISNUMBER(K68),K68,"")</f>
        <v/>
      </c>
      <c r="P68" s="11" t="str">
        <f>IF(ISBLANK(C68),"",C68&amp;" by "&amp;B68)</f>
        <v/>
      </c>
    </row>
    <row r="69" ht="17" customHeight="1" spans="2:16" x14ac:dyDescent="0.25">
      <c r="B69" s="9"/>
      <c r="C69" s="9"/>
      <c r="D69" s="10"/>
      <c r="E69" s="11" t="str">
        <f>IF(ISNUMBER(D69),INT(D69/10)*10&amp;"s","")</f>
        <v/>
      </c>
      <c r="F69" s="9"/>
      <c r="G69" s="9"/>
      <c r="H69" s="9"/>
      <c r="I69" s="9"/>
      <c r="J69" s="12"/>
      <c r="K69" s="12"/>
      <c r="L69" s="13" t="str">
        <f>IF(AND(ISNUMBER(J69),ISNUMBER(K69)),K69-J69,"")</f>
        <v/>
      </c>
      <c r="M69" s="10"/>
      <c r="N69" s="9"/>
      <c r="O69" s="13" t="str">
        <f>IF(ISNUMBER(K69),K69,"")</f>
        <v/>
      </c>
      <c r="P69" s="11" t="str">
        <f>IF(ISBLANK(C69),"",C69&amp;" by "&amp;B69)</f>
        <v/>
      </c>
    </row>
    <row r="70" ht="17" customHeight="1" spans="2:16" x14ac:dyDescent="0.25">
      <c r="B70" s="9"/>
      <c r="C70" s="9"/>
      <c r="D70" s="10"/>
      <c r="E70" s="11" t="str">
        <f>IF(ISNUMBER(D70),INT(D70/10)*10&amp;"s","")</f>
        <v/>
      </c>
      <c r="F70" s="9"/>
      <c r="G70" s="9"/>
      <c r="H70" s="9"/>
      <c r="I70" s="9"/>
      <c r="J70" s="12"/>
      <c r="K70" s="12"/>
      <c r="L70" s="13" t="str">
        <f>IF(AND(ISNUMBER(J70),ISNUMBER(K70)),K70-J70,"")</f>
        <v/>
      </c>
      <c r="M70" s="10"/>
      <c r="N70" s="9"/>
      <c r="O70" s="13" t="str">
        <f>IF(ISNUMBER(K70),K70,"")</f>
        <v/>
      </c>
      <c r="P70" s="11" t="str">
        <f>IF(ISBLANK(C70),"",C70&amp;" by "&amp;B70)</f>
        <v/>
      </c>
    </row>
    <row r="71" ht="17" customHeight="1" spans="2:16" x14ac:dyDescent="0.25">
      <c r="B71" s="9"/>
      <c r="C71" s="9"/>
      <c r="D71" s="10"/>
      <c r="E71" s="11" t="str">
        <f>IF(ISNUMBER(D71),INT(D71/10)*10&amp;"s","")</f>
        <v/>
      </c>
      <c r="F71" s="9"/>
      <c r="G71" s="9"/>
      <c r="H71" s="9"/>
      <c r="I71" s="9"/>
      <c r="J71" s="12"/>
      <c r="K71" s="12"/>
      <c r="L71" s="13" t="str">
        <f>IF(AND(ISNUMBER(J71),ISNUMBER(K71)),K71-J71,"")</f>
        <v/>
      </c>
      <c r="M71" s="10"/>
      <c r="N71" s="9"/>
      <c r="O71" s="13" t="str">
        <f>IF(ISNUMBER(K71),K71,"")</f>
        <v/>
      </c>
      <c r="P71" s="11" t="str">
        <f>IF(ISBLANK(C71),"",C71&amp;" by "&amp;B71)</f>
        <v/>
      </c>
    </row>
    <row r="72" ht="17" customHeight="1" spans="2:16" x14ac:dyDescent="0.25">
      <c r="B72" s="9"/>
      <c r="C72" s="9"/>
      <c r="D72" s="10"/>
      <c r="E72" s="11" t="str">
        <f>IF(ISNUMBER(D72),INT(D72/10)*10&amp;"s","")</f>
        <v/>
      </c>
      <c r="F72" s="9"/>
      <c r="G72" s="9"/>
      <c r="H72" s="9"/>
      <c r="I72" s="9"/>
      <c r="J72" s="12"/>
      <c r="K72" s="12"/>
      <c r="L72" s="13" t="str">
        <f>IF(AND(ISNUMBER(J72),ISNUMBER(K72)),K72-J72,"")</f>
        <v/>
      </c>
      <c r="M72" s="10"/>
      <c r="N72" s="9"/>
      <c r="O72" s="13" t="str">
        <f>IF(ISNUMBER(K72),K72,"")</f>
        <v/>
      </c>
      <c r="P72" s="11" t="str">
        <f>IF(ISBLANK(C72),"",C72&amp;" by "&amp;B72)</f>
        <v/>
      </c>
    </row>
    <row r="73" ht="17" customHeight="1" spans="2:16" x14ac:dyDescent="0.25">
      <c r="B73" s="9"/>
      <c r="C73" s="9"/>
      <c r="D73" s="10"/>
      <c r="E73" s="11" t="str">
        <f>IF(ISNUMBER(D73),INT(D73/10)*10&amp;"s","")</f>
        <v/>
      </c>
      <c r="F73" s="9"/>
      <c r="G73" s="9"/>
      <c r="H73" s="9"/>
      <c r="I73" s="9"/>
      <c r="J73" s="12"/>
      <c r="K73" s="12"/>
      <c r="L73" s="13" t="str">
        <f>IF(AND(ISNUMBER(J73),ISNUMBER(K73)),K73-J73,"")</f>
        <v/>
      </c>
      <c r="M73" s="10"/>
      <c r="N73" s="9"/>
      <c r="O73" s="13" t="str">
        <f>IF(ISNUMBER(K73),K73,"")</f>
        <v/>
      </c>
      <c r="P73" s="11" t="str">
        <f>IF(ISBLANK(C73),"",C73&amp;" by "&amp;B73)</f>
        <v/>
      </c>
    </row>
    <row r="74" ht="17" customHeight="1" spans="2:16" x14ac:dyDescent="0.25">
      <c r="B74" s="9"/>
      <c r="C74" s="9"/>
      <c r="D74" s="10"/>
      <c r="E74" s="11" t="str">
        <f>IF(ISNUMBER(D74),INT(D74/10)*10&amp;"s","")</f>
        <v/>
      </c>
      <c r="F74" s="9"/>
      <c r="G74" s="9"/>
      <c r="H74" s="9"/>
      <c r="I74" s="9"/>
      <c r="J74" s="12"/>
      <c r="K74" s="12"/>
      <c r="L74" s="13" t="str">
        <f>IF(AND(ISNUMBER(J74),ISNUMBER(K74)),K74-J74,"")</f>
        <v/>
      </c>
      <c r="M74" s="10"/>
      <c r="N74" s="9"/>
      <c r="O74" s="13" t="str">
        <f>IF(ISNUMBER(K74),K74,"")</f>
        <v/>
      </c>
      <c r="P74" s="11" t="str">
        <f>IF(ISBLANK(C74),"",C74&amp;" by "&amp;B74)</f>
        <v/>
      </c>
    </row>
    <row r="75" ht="17" customHeight="1" spans="2:16" x14ac:dyDescent="0.25">
      <c r="B75" s="9"/>
      <c r="C75" s="9"/>
      <c r="D75" s="10"/>
      <c r="E75" s="11" t="str">
        <f>IF(ISNUMBER(D75),INT(D75/10)*10&amp;"s","")</f>
        <v/>
      </c>
      <c r="F75" s="9"/>
      <c r="G75" s="9"/>
      <c r="H75" s="9"/>
      <c r="I75" s="9"/>
      <c r="J75" s="12"/>
      <c r="K75" s="12"/>
      <c r="L75" s="13" t="str">
        <f>IF(AND(ISNUMBER(J75),ISNUMBER(K75)),K75-J75,"")</f>
        <v/>
      </c>
      <c r="M75" s="10"/>
      <c r="N75" s="9"/>
      <c r="O75" s="13" t="str">
        <f>IF(ISNUMBER(K75),K75,"")</f>
        <v/>
      </c>
      <c r="P75" s="11" t="str">
        <f>IF(ISBLANK(C75),"",C75&amp;" by "&amp;B75)</f>
        <v/>
      </c>
    </row>
    <row r="76" ht="17" customHeight="1" spans="2:16" x14ac:dyDescent="0.25">
      <c r="B76" s="9"/>
      <c r="C76" s="9"/>
      <c r="D76" s="10"/>
      <c r="E76" s="11" t="str">
        <f>IF(ISNUMBER(D76),INT(D76/10)*10&amp;"s","")</f>
        <v/>
      </c>
      <c r="F76" s="9"/>
      <c r="G76" s="9"/>
      <c r="H76" s="9"/>
      <c r="I76" s="9"/>
      <c r="J76" s="12"/>
      <c r="K76" s="12"/>
      <c r="L76" s="13" t="str">
        <f>IF(AND(ISNUMBER(J76),ISNUMBER(K76)),K76-J76,"")</f>
        <v/>
      </c>
      <c r="M76" s="10"/>
      <c r="N76" s="9"/>
      <c r="O76" s="13" t="str">
        <f>IF(ISNUMBER(K76),K76,"")</f>
        <v/>
      </c>
      <c r="P76" s="11" t="str">
        <f>IF(ISBLANK(C76),"",C76&amp;" by "&amp;B76)</f>
        <v/>
      </c>
    </row>
    <row r="77" ht="17" customHeight="1" spans="2:16" x14ac:dyDescent="0.25">
      <c r="B77" s="9"/>
      <c r="C77" s="9"/>
      <c r="D77" s="10"/>
      <c r="E77" s="11" t="str">
        <f>IF(ISNUMBER(D77),INT(D77/10)*10&amp;"s","")</f>
        <v/>
      </c>
      <c r="F77" s="9"/>
      <c r="G77" s="9"/>
      <c r="H77" s="9"/>
      <c r="I77" s="9"/>
      <c r="J77" s="12"/>
      <c r="K77" s="12"/>
      <c r="L77" s="13" t="str">
        <f>IF(AND(ISNUMBER(J77),ISNUMBER(K77)),K77-J77,"")</f>
        <v/>
      </c>
      <c r="M77" s="10"/>
      <c r="N77" s="9"/>
      <c r="O77" s="13" t="str">
        <f>IF(ISNUMBER(K77),K77,"")</f>
        <v/>
      </c>
      <c r="P77" s="11" t="str">
        <f>IF(ISBLANK(C77),"",C77&amp;" by "&amp;B77)</f>
        <v/>
      </c>
    </row>
    <row r="78" ht="17" customHeight="1" spans="2:16" x14ac:dyDescent="0.25">
      <c r="B78" s="9"/>
      <c r="C78" s="9"/>
      <c r="D78" s="10"/>
      <c r="E78" s="11" t="str">
        <f>IF(ISNUMBER(D78),INT(D78/10)*10&amp;"s","")</f>
        <v/>
      </c>
      <c r="F78" s="9"/>
      <c r="G78" s="9"/>
      <c r="H78" s="9"/>
      <c r="I78" s="9"/>
      <c r="J78" s="12"/>
      <c r="K78" s="12"/>
      <c r="L78" s="13" t="str">
        <f>IF(AND(ISNUMBER(J78),ISNUMBER(K78)),K78-J78,"")</f>
        <v/>
      </c>
      <c r="M78" s="10"/>
      <c r="N78" s="9"/>
      <c r="O78" s="13" t="str">
        <f>IF(ISNUMBER(K78),K78,"")</f>
        <v/>
      </c>
      <c r="P78" s="11" t="str">
        <f>IF(ISBLANK(C78),"",C78&amp;" by "&amp;B78)</f>
        <v/>
      </c>
    </row>
    <row r="79" ht="17" customHeight="1" spans="2:16" x14ac:dyDescent="0.25">
      <c r="B79" s="9"/>
      <c r="C79" s="9"/>
      <c r="D79" s="10"/>
      <c r="E79" s="11" t="str">
        <f>IF(ISNUMBER(D79),INT(D79/10)*10&amp;"s","")</f>
        <v/>
      </c>
      <c r="F79" s="9"/>
      <c r="G79" s="9"/>
      <c r="H79" s="9"/>
      <c r="I79" s="9"/>
      <c r="J79" s="12"/>
      <c r="K79" s="12"/>
      <c r="L79" s="13" t="str">
        <f>IF(AND(ISNUMBER(J79),ISNUMBER(K79)),K79-J79,"")</f>
        <v/>
      </c>
      <c r="M79" s="10"/>
      <c r="N79" s="9"/>
      <c r="O79" s="13" t="str">
        <f>IF(ISNUMBER(K79),K79,"")</f>
        <v/>
      </c>
      <c r="P79" s="11" t="str">
        <f>IF(ISBLANK(C79),"",C79&amp;" by "&amp;B79)</f>
        <v/>
      </c>
    </row>
    <row r="80" ht="17" customHeight="1" spans="2:16" x14ac:dyDescent="0.25">
      <c r="B80" s="9"/>
      <c r="C80" s="9"/>
      <c r="D80" s="10"/>
      <c r="E80" s="11" t="str">
        <f>IF(ISNUMBER(D80),INT(D80/10)*10&amp;"s","")</f>
        <v/>
      </c>
      <c r="F80" s="9"/>
      <c r="G80" s="9"/>
      <c r="H80" s="9"/>
      <c r="I80" s="9"/>
      <c r="J80" s="12"/>
      <c r="K80" s="12"/>
      <c r="L80" s="13" t="str">
        <f>IF(AND(ISNUMBER(J80),ISNUMBER(K80)),K80-J80,"")</f>
        <v/>
      </c>
      <c r="M80" s="10"/>
      <c r="N80" s="9"/>
      <c r="O80" s="13" t="str">
        <f>IF(ISNUMBER(K80),K80,"")</f>
        <v/>
      </c>
      <c r="P80" s="11" t="str">
        <f>IF(ISBLANK(C80),"",C80&amp;" by "&amp;B80)</f>
        <v/>
      </c>
    </row>
    <row r="81" ht="17" customHeight="1" spans="2:16" x14ac:dyDescent="0.25">
      <c r="B81" s="9"/>
      <c r="C81" s="9"/>
      <c r="D81" s="10"/>
      <c r="E81" s="11" t="str">
        <f>IF(ISNUMBER(D81),INT(D81/10)*10&amp;"s","")</f>
        <v/>
      </c>
      <c r="F81" s="9"/>
      <c r="G81" s="9"/>
      <c r="H81" s="9"/>
      <c r="I81" s="9"/>
      <c r="J81" s="12"/>
      <c r="K81" s="12"/>
      <c r="L81" s="13" t="str">
        <f>IF(AND(ISNUMBER(J81),ISNUMBER(K81)),K81-J81,"")</f>
        <v/>
      </c>
      <c r="M81" s="10"/>
      <c r="N81" s="9"/>
      <c r="O81" s="13" t="str">
        <f>IF(ISNUMBER(K81),K81,"")</f>
        <v/>
      </c>
      <c r="P81" s="11" t="str">
        <f>IF(ISBLANK(C81),"",C81&amp;" by "&amp;B81)</f>
        <v/>
      </c>
    </row>
    <row r="82" ht="17" customHeight="1" spans="2:16" x14ac:dyDescent="0.25">
      <c r="B82" s="9"/>
      <c r="C82" s="9"/>
      <c r="D82" s="10"/>
      <c r="E82" s="11" t="str">
        <f>IF(ISNUMBER(D82),INT(D82/10)*10&amp;"s","")</f>
        <v/>
      </c>
      <c r="F82" s="9"/>
      <c r="G82" s="9"/>
      <c r="H82" s="9"/>
      <c r="I82" s="9"/>
      <c r="J82" s="12"/>
      <c r="K82" s="12"/>
      <c r="L82" s="13" t="str">
        <f>IF(AND(ISNUMBER(J82),ISNUMBER(K82)),K82-J82,"")</f>
        <v/>
      </c>
      <c r="M82" s="10"/>
      <c r="N82" s="9"/>
      <c r="O82" s="13" t="str">
        <f>IF(ISNUMBER(K82),K82,"")</f>
        <v/>
      </c>
      <c r="P82" s="11" t="str">
        <f>IF(ISBLANK(C82),"",C82&amp;" by "&amp;B82)</f>
        <v/>
      </c>
    </row>
    <row r="83" ht="17" customHeight="1" spans="2:16" x14ac:dyDescent="0.25">
      <c r="B83" s="9"/>
      <c r="C83" s="9"/>
      <c r="D83" s="10"/>
      <c r="E83" s="11" t="str">
        <f>IF(ISNUMBER(D83),INT(D83/10)*10&amp;"s","")</f>
        <v/>
      </c>
      <c r="F83" s="9"/>
      <c r="G83" s="9"/>
      <c r="H83" s="9"/>
      <c r="I83" s="9"/>
      <c r="J83" s="12"/>
      <c r="K83" s="12"/>
      <c r="L83" s="13" t="str">
        <f>IF(AND(ISNUMBER(J83),ISNUMBER(K83)),K83-J83,"")</f>
        <v/>
      </c>
      <c r="M83" s="10"/>
      <c r="N83" s="9"/>
      <c r="O83" s="13" t="str">
        <f>IF(ISNUMBER(K83),K83,"")</f>
        <v/>
      </c>
      <c r="P83" s="11" t="str">
        <f>IF(ISBLANK(C83),"",C83&amp;" by "&amp;B83)</f>
        <v/>
      </c>
    </row>
    <row r="84" ht="17" customHeight="1" spans="2:16" x14ac:dyDescent="0.25">
      <c r="B84" s="9"/>
      <c r="C84" s="9"/>
      <c r="D84" s="10"/>
      <c r="E84" s="11" t="str">
        <f>IF(ISNUMBER(D84),INT(D84/10)*10&amp;"s","")</f>
        <v/>
      </c>
      <c r="F84" s="9"/>
      <c r="G84" s="9"/>
      <c r="H84" s="9"/>
      <c r="I84" s="9"/>
      <c r="J84" s="12"/>
      <c r="K84" s="12"/>
      <c r="L84" s="13" t="str">
        <f>IF(AND(ISNUMBER(J84),ISNUMBER(K84)),K84-J84,"")</f>
        <v/>
      </c>
      <c r="M84" s="10"/>
      <c r="N84" s="9"/>
      <c r="O84" s="13" t="str">
        <f>IF(ISNUMBER(K84),K84,"")</f>
        <v/>
      </c>
      <c r="P84" s="11" t="str">
        <f>IF(ISBLANK(C84),"",C84&amp;" by "&amp;B84)</f>
        <v/>
      </c>
    </row>
    <row r="85" ht="17" customHeight="1" spans="2:16" x14ac:dyDescent="0.25">
      <c r="B85" s="9"/>
      <c r="C85" s="9"/>
      <c r="D85" s="10"/>
      <c r="E85" s="11" t="str">
        <f>IF(ISNUMBER(D85),INT(D85/10)*10&amp;"s","")</f>
        <v/>
      </c>
      <c r="F85" s="9"/>
      <c r="G85" s="9"/>
      <c r="H85" s="9"/>
      <c r="I85" s="9"/>
      <c r="J85" s="12"/>
      <c r="K85" s="12"/>
      <c r="L85" s="13" t="str">
        <f>IF(AND(ISNUMBER(J85),ISNUMBER(K85)),K85-J85,"")</f>
        <v/>
      </c>
      <c r="M85" s="10"/>
      <c r="N85" s="9"/>
      <c r="O85" s="13" t="str">
        <f>IF(ISNUMBER(K85),K85,"")</f>
        <v/>
      </c>
      <c r="P85" s="11" t="str">
        <f>IF(ISBLANK(C85),"",C85&amp;" by "&amp;B85)</f>
        <v/>
      </c>
    </row>
    <row r="86" ht="17" customHeight="1" spans="2:16" x14ac:dyDescent="0.25">
      <c r="B86" s="9"/>
      <c r="C86" s="9"/>
      <c r="D86" s="10"/>
      <c r="E86" s="9"/>
      <c r="F86" s="9"/>
      <c r="G86" s="9"/>
      <c r="H86" s="9"/>
      <c r="I86" s="9"/>
      <c r="J86" s="12"/>
      <c r="K86" s="12"/>
      <c r="L86" s="12"/>
      <c r="M86" s="10"/>
      <c r="N86" s="9"/>
      <c r="O86" s="12"/>
      <c r="P86" s="9"/>
    </row>
    <row r="87" ht="17" customHeight="1" spans="2:16" x14ac:dyDescent="0.25">
      <c r="B87" s="9"/>
      <c r="C87" s="9"/>
      <c r="D87" s="10"/>
      <c r="E87" s="9"/>
      <c r="F87" s="9"/>
      <c r="G87" s="9"/>
      <c r="H87" s="9"/>
      <c r="I87" s="9"/>
      <c r="J87" s="12"/>
      <c r="K87" s="12"/>
      <c r="L87" s="12"/>
      <c r="M87" s="10"/>
      <c r="N87" s="9"/>
      <c r="O87" s="12"/>
      <c r="P87" s="9"/>
    </row>
    <row r="88" ht="17" customHeight="1" spans="2:16" x14ac:dyDescent="0.25">
      <c r="B88" s="9"/>
      <c r="C88" s="9"/>
      <c r="D88" s="10"/>
      <c r="E88" s="9"/>
      <c r="F88" s="9"/>
      <c r="G88" s="9"/>
      <c r="H88" s="9"/>
      <c r="I88" s="9"/>
      <c r="J88" s="12"/>
      <c r="K88" s="12"/>
      <c r="L88" s="12"/>
      <c r="M88" s="10"/>
      <c r="N88" s="9"/>
      <c r="O88" s="12"/>
      <c r="P88" s="9"/>
    </row>
    <row r="89" ht="17" customHeight="1" spans="2:16" x14ac:dyDescent="0.25">
      <c r="B89" s="9"/>
      <c r="C89" s="9"/>
      <c r="D89" s="10"/>
      <c r="E89" s="9"/>
      <c r="F89" s="9"/>
      <c r="G89" s="9"/>
      <c r="H89" s="9"/>
      <c r="I89" s="9"/>
      <c r="J89" s="12"/>
      <c r="K89" s="12"/>
      <c r="L89" s="12"/>
      <c r="M89" s="10"/>
      <c r="N89" s="9"/>
      <c r="O89" s="12"/>
      <c r="P89" s="9"/>
    </row>
    <row r="90" ht="17" customHeight="1" spans="2:16" x14ac:dyDescent="0.25">
      <c r="B90" s="9"/>
      <c r="C90" s="9"/>
      <c r="D90" s="10"/>
      <c r="E90" s="9"/>
      <c r="F90" s="9"/>
      <c r="G90" s="9"/>
      <c r="H90" s="9"/>
      <c r="I90" s="9"/>
      <c r="J90" s="12"/>
      <c r="K90" s="12"/>
      <c r="L90" s="12"/>
      <c r="M90" s="10"/>
      <c r="N90" s="9"/>
      <c r="O90" s="12"/>
      <c r="P90" s="9"/>
    </row>
    <row r="91" ht="17" customHeight="1" spans="2:16" x14ac:dyDescent="0.25">
      <c r="B91" s="9"/>
      <c r="C91" s="9"/>
      <c r="D91" s="10"/>
      <c r="E91" s="9"/>
      <c r="F91" s="9"/>
      <c r="G91" s="9"/>
      <c r="H91" s="9"/>
      <c r="I91" s="9"/>
      <c r="J91" s="12"/>
      <c r="K91" s="12"/>
      <c r="L91" s="12"/>
      <c r="M91" s="10"/>
      <c r="N91" s="9"/>
      <c r="O91" s="12"/>
      <c r="P91" s="9"/>
    </row>
    <row r="92" ht="17" customHeight="1" spans="2:16" x14ac:dyDescent="0.25">
      <c r="B92" s="9"/>
      <c r="C92" s="9"/>
      <c r="D92" s="10"/>
      <c r="E92" s="9"/>
      <c r="F92" s="9"/>
      <c r="G92" s="9"/>
      <c r="H92" s="9"/>
      <c r="I92" s="9"/>
      <c r="J92" s="12"/>
      <c r="K92" s="12"/>
      <c r="L92" s="12"/>
      <c r="M92" s="10"/>
      <c r="N92" s="9"/>
      <c r="O92" s="12"/>
      <c r="P92" s="9"/>
    </row>
    <row r="93" ht="17" customHeight="1" spans="2:16" x14ac:dyDescent="0.25">
      <c r="B93" s="9"/>
      <c r="C93" s="9"/>
      <c r="D93" s="10"/>
      <c r="E93" s="9"/>
      <c r="F93" s="9"/>
      <c r="G93" s="9"/>
      <c r="H93" s="9"/>
      <c r="I93" s="9"/>
      <c r="J93" s="12"/>
      <c r="K93" s="12"/>
      <c r="L93" s="12"/>
      <c r="M93" s="10"/>
      <c r="N93" s="9"/>
      <c r="O93" s="12"/>
      <c r="P93" s="9"/>
    </row>
    <row r="94" ht="17" customHeight="1" spans="2:16" x14ac:dyDescent="0.25">
      <c r="B94" s="9"/>
      <c r="C94" s="9"/>
      <c r="D94" s="10"/>
      <c r="E94" s="9"/>
      <c r="F94" s="9"/>
      <c r="G94" s="9"/>
      <c r="H94" s="9"/>
      <c r="I94" s="9"/>
      <c r="J94" s="12"/>
      <c r="K94" s="12"/>
      <c r="L94" s="12"/>
      <c r="M94" s="10"/>
      <c r="N94" s="9"/>
      <c r="O94" s="12"/>
      <c r="P94" s="9"/>
    </row>
    <row r="95" ht="17" customHeight="1" spans="2:16" x14ac:dyDescent="0.25">
      <c r="B95" s="9"/>
      <c r="C95" s="9"/>
      <c r="D95" s="10"/>
      <c r="E95" s="9"/>
      <c r="F95" s="9"/>
      <c r="G95" s="9"/>
      <c r="H95" s="9"/>
      <c r="I95" s="9"/>
      <c r="J95" s="12"/>
      <c r="K95" s="12"/>
      <c r="L95" s="12"/>
      <c r="M95" s="10"/>
      <c r="N95" s="9"/>
      <c r="O95" s="12"/>
      <c r="P95" s="9"/>
    </row>
  </sheetData>
  <mergeCells count="3">
    <mergeCell ref="N1:P1"/>
    <mergeCell ref="B2:M2"/>
    <mergeCell ref="N2:P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F17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3" width="28" customWidth="1"/>
    <col min="4" max="6" width="12" customWidth="1"/>
  </cols>
  <sheetData>
    <row r="1" ht="34" customHeight="1" spans="2:6" x14ac:dyDescent="0.25">
      <c r="B1" s="1" t="s">
        <v>115</v>
      </c>
      <c r="D1" s="2" t="s">
        <v>1</v>
      </c>
      <c r="E1" s="2"/>
      <c r="F1" s="2"/>
    </row>
    <row r="2" ht="28" customHeight="1" spans="2:6" x14ac:dyDescent="0.25">
      <c r="B2" s="3" t="s">
        <v>116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3" x14ac:dyDescent="0.25">
      <c r="B5" s="6" t="s">
        <v>117</v>
      </c>
      <c r="C5" s="7" t="s">
        <v>13</v>
      </c>
    </row>
    <row r="6" ht="17" customHeight="1" spans="2:3" x14ac:dyDescent="0.25">
      <c r="B6" s="14" t="s">
        <v>118</v>
      </c>
      <c r="C6" s="15">
        <f>COUNTA(Collection!$C$6:$C$85)</f>
        <v>30</v>
      </c>
    </row>
    <row r="7" ht="17" customHeight="1" spans="2:3" x14ac:dyDescent="0.25">
      <c r="B7" s="14" t="s">
        <v>119</v>
      </c>
      <c r="C7" s="13">
        <f>SUM(Collection!$J$6:$J$85)</f>
        <v>489</v>
      </c>
    </row>
    <row r="8" ht="17" customHeight="1" spans="2:3" x14ac:dyDescent="0.25">
      <c r="B8" s="14" t="s">
        <v>120</v>
      </c>
      <c r="C8" s="13">
        <f>SUM(Collection!$K$6:$K$85)</f>
        <v>684</v>
      </c>
    </row>
    <row r="9" ht="17" customHeight="1" spans="2:3" x14ac:dyDescent="0.25">
      <c r="B9" s="14" t="s">
        <v>121</v>
      </c>
      <c r="C9" s="13">
        <f>SUM(Collection!$L$6:$L$85)</f>
        <v>217</v>
      </c>
    </row>
    <row r="10" ht="17" customHeight="1" spans="2:3" x14ac:dyDescent="0.25">
      <c r="B10" s="14" t="s">
        <v>122</v>
      </c>
      <c r="C10" s="13">
        <f>IF(COUNT(Collection!$J$6:$J$85)=0,"",ROUND(AVERAGE(Collection!$J$6:$J$85),2))</f>
        <v>16.3</v>
      </c>
    </row>
    <row r="11" ht="17" customHeight="1" spans="2:3" x14ac:dyDescent="0.25">
      <c r="B11" s="14" t="s">
        <v>123</v>
      </c>
      <c r="C11" s="11" t="str">
        <f>IF(MAX(Collection!$K$6:$K$85)=0,"",VLOOKUP(MAX(Collection!$K$6:$K$85),Collection!$O$6:$P$85,2,FALSE))</f>
        <v>Abbey Road by The Beatles</v>
      </c>
    </row>
    <row r="12" ht="17" customHeight="1" spans="2:3" x14ac:dyDescent="0.25">
      <c r="B12" s="14" t="s">
        <v>124</v>
      </c>
      <c r="C12" s="13">
        <f>MAX(Collection!$K$6:$K$85)</f>
        <v>45</v>
      </c>
    </row>
    <row r="13" ht="17" customHeight="1" spans="2:3" x14ac:dyDescent="0.25">
      <c r="B13" s="14" t="s">
        <v>125</v>
      </c>
      <c r="C13" s="15">
        <f>COUNTA(Collection!$C$6:$C$85)-COUNT(Collection!$K$6:$K$85)</f>
        <v>2</v>
      </c>
    </row>
    <row r="14" ht="17" customHeight="1" spans="2:3" x14ac:dyDescent="0.25">
      <c r="B14" s="14" t="s">
        <v>126</v>
      </c>
      <c r="C14" s="11">
        <f>IF(COUNT(Collection!$D$6:$D$85)=0,"",MIN(Collection!$D$6:$D$85))</f>
        <v>1959</v>
      </c>
    </row>
    <row r="15" ht="17" customHeight="1" spans="2:3" x14ac:dyDescent="0.25">
      <c r="B15" s="14" t="s">
        <v>127</v>
      </c>
      <c r="C15" s="11">
        <f>IF(COUNT(Collection!$D$6:$D$85)=0,"",MAX(Collection!$D$6:$D$85))</f>
        <v>2022</v>
      </c>
    </row>
    <row r="16" ht="17" customHeight="1" spans="2:3" x14ac:dyDescent="0.25">
      <c r="B16" s="14" t="s">
        <v>128</v>
      </c>
      <c r="C16" s="15">
        <f>IF(COUNT(Collection!$M$6:$M$85)=0,"",ROUND(AVERAGE(Collection!$M$6:$M$85),1))</f>
        <v>4.4</v>
      </c>
    </row>
    <row r="17" ht="17" customHeight="1" spans="2:3" x14ac:dyDescent="0.25">
      <c r="B17" s="14" t="s">
        <v>129</v>
      </c>
      <c r="C17" s="15">
        <f>COUNTIF(Collection!$M$6:$M$85,5)</f>
        <v>14</v>
      </c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F12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4" customWidth="1"/>
    <col min="3" max="3" width="8" customWidth="1"/>
    <col min="4" max="5" width="10" customWidth="1"/>
    <col min="6" max="6" width="8" customWidth="1"/>
  </cols>
  <sheetData>
    <row r="1" ht="34" customHeight="1" spans="2:6" x14ac:dyDescent="0.25">
      <c r="B1" s="1" t="s">
        <v>130</v>
      </c>
      <c r="D1" s="2" t="s">
        <v>1</v>
      </c>
      <c r="E1" s="2"/>
      <c r="F1" s="2"/>
    </row>
    <row r="2" ht="28" customHeight="1" spans="2:6" x14ac:dyDescent="0.25">
      <c r="B2" s="3" t="s">
        <v>116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6" x14ac:dyDescent="0.25">
      <c r="B5" s="6" t="s">
        <v>9</v>
      </c>
      <c r="C5" s="7" t="s">
        <v>131</v>
      </c>
      <c r="D5" s="7" t="s">
        <v>12</v>
      </c>
      <c r="E5" s="7" t="s">
        <v>13</v>
      </c>
      <c r="F5" s="7" t="s">
        <v>132</v>
      </c>
    </row>
    <row r="6" ht="17" customHeight="1" spans="2:6" x14ac:dyDescent="0.25">
      <c r="B6" s="14" t="s">
        <v>22</v>
      </c>
      <c r="C6" s="15">
        <f>COUNTIF(Collection!$G$6:$G$85,B6)</f>
        <v>21</v>
      </c>
      <c r="D6" s="13">
        <f>SUMIF(Collection!$G$6:$G$85,B6,Collection!$J$6:$J$85)</f>
        <v>433</v>
      </c>
      <c r="E6" s="13">
        <f>SUMIF(Collection!$G$6:$G$85,B6,Collection!$K$6:$K$85)</f>
        <v>630</v>
      </c>
      <c r="F6" s="16">
        <f>IF(Summary!$C$6=0,0,C6/Summary!$C$6)</f>
        <v>0.7</v>
      </c>
    </row>
    <row r="7" ht="17" customHeight="1" spans="2:6" x14ac:dyDescent="0.25">
      <c r="B7" s="14" t="s">
        <v>113</v>
      </c>
      <c r="C7" s="15">
        <f>COUNTIF(Collection!$G$6:$G$85,B7)</f>
        <v>1</v>
      </c>
      <c r="D7" s="13">
        <f>SUMIF(Collection!$G$6:$G$85,B7,Collection!$J$6:$J$85)</f>
        <v>9</v>
      </c>
      <c r="E7" s="13">
        <f>SUMIF(Collection!$G$6:$G$85,B7,Collection!$K$6:$K$85)</f>
        <v>10</v>
      </c>
      <c r="F7" s="16">
        <f>IF(Summary!$C$6=0,0,C7/Summary!$C$6)</f>
        <v>0.03333333333333333</v>
      </c>
    </row>
    <row r="8" ht="17" customHeight="1" spans="2:6" x14ac:dyDescent="0.25">
      <c r="B8" s="14" t="s">
        <v>58</v>
      </c>
      <c r="C8" s="15">
        <f>COUNTIF(Collection!$G$6:$G$85,B8)</f>
        <v>5</v>
      </c>
      <c r="D8" s="13">
        <f>SUMIF(Collection!$G$6:$G$85,B8,Collection!$J$6:$J$85)</f>
        <v>23</v>
      </c>
      <c r="E8" s="13">
        <f>SUMIF(Collection!$G$6:$G$85,B8,Collection!$K$6:$K$85)</f>
        <v>38</v>
      </c>
      <c r="F8" s="16">
        <f>IF(Summary!$C$6=0,0,C8/Summary!$C$6)</f>
        <v>0.16666666666666666</v>
      </c>
    </row>
    <row r="9" ht="17" customHeight="1" spans="2:6" x14ac:dyDescent="0.25">
      <c r="B9" s="14" t="s">
        <v>94</v>
      </c>
      <c r="C9" s="15">
        <f>COUNTIF(Collection!$G$6:$G$85,B9)</f>
        <v>1</v>
      </c>
      <c r="D9" s="13">
        <f>SUMIF(Collection!$G$6:$G$85,B9,Collection!$J$6:$J$85)</f>
        <v>2</v>
      </c>
      <c r="E9" s="13">
        <f>SUMIF(Collection!$G$6:$G$85,B9,Collection!$K$6:$K$85)</f>
        <v>6</v>
      </c>
      <c r="F9" s="16">
        <f>IF(Summary!$C$6=0,0,C9/Summary!$C$6)</f>
        <v>0.03333333333333333</v>
      </c>
    </row>
    <row r="10" ht="17" customHeight="1" spans="2:6" x14ac:dyDescent="0.25">
      <c r="B10" s="14" t="s">
        <v>78</v>
      </c>
      <c r="C10" s="15">
        <f>COUNTIF(Collection!$G$6:$G$85,B10)</f>
        <v>2</v>
      </c>
      <c r="D10" s="13">
        <f>SUMIF(Collection!$G$6:$G$85,B10,Collection!$J$6:$J$85)</f>
        <v>22</v>
      </c>
      <c r="E10" s="13">
        <f>SUMIF(Collection!$G$6:$G$85,B10,Collection!$K$6:$K$85)</f>
        <v>0</v>
      </c>
      <c r="F10" s="16">
        <f>IF(Summary!$C$6=0,0,C10/Summary!$C$6)</f>
        <v>0.06666666666666667</v>
      </c>
    </row>
    <row r="11" ht="17" customHeight="1" spans="2:6" x14ac:dyDescent="0.25">
      <c r="B11" s="14" t="s">
        <v>133</v>
      </c>
      <c r="C11" s="15">
        <f>COUNTIF(Collection!$G$6:$G$85,B11)</f>
        <v>0</v>
      </c>
      <c r="D11" s="13">
        <f>SUMIF(Collection!$G$6:$G$85,B11,Collection!$J$6:$J$85)</f>
        <v>0</v>
      </c>
      <c r="E11" s="13">
        <f>SUMIF(Collection!$G$6:$G$85,B11,Collection!$K$6:$K$85)</f>
        <v>0</v>
      </c>
      <c r="F11" s="16">
        <f>IF(Summary!$C$6=0,0,C11/Summary!$C$6)</f>
        <v>0</v>
      </c>
    </row>
    <row r="12" ht="17" customHeight="1" spans="2:6" x14ac:dyDescent="0.25">
      <c r="B12" s="14" t="s">
        <v>134</v>
      </c>
      <c r="C12" s="15">
        <f>SUM(C6:C11)</f>
        <v>30</v>
      </c>
      <c r="D12" s="13">
        <f>SUM(D6:D11)</f>
        <v>489</v>
      </c>
      <c r="E12" s="13">
        <f>SUM(E6:E11)</f>
        <v>684</v>
      </c>
      <c r="F12" s="16">
        <f>SUM(F6:F11)</f>
        <v>0.9999999999999999</v>
      </c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F17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4" customWidth="1"/>
    <col min="3" max="3" width="8" customWidth="1"/>
    <col min="4" max="5" width="10" customWidth="1"/>
    <col min="6" max="6" width="8" customWidth="1"/>
  </cols>
  <sheetData>
    <row r="1" ht="34" customHeight="1" spans="2:6" x14ac:dyDescent="0.25">
      <c r="B1" s="1" t="s">
        <v>135</v>
      </c>
      <c r="D1" s="2" t="s">
        <v>1</v>
      </c>
      <c r="E1" s="2"/>
      <c r="F1" s="2"/>
    </row>
    <row r="2" ht="28" customHeight="1" spans="2:6" x14ac:dyDescent="0.25">
      <c r="B2" s="3" t="s">
        <v>116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6" x14ac:dyDescent="0.25">
      <c r="B5" s="6" t="s">
        <v>8</v>
      </c>
      <c r="C5" s="7" t="s">
        <v>131</v>
      </c>
      <c r="D5" s="7" t="s">
        <v>12</v>
      </c>
      <c r="E5" s="7" t="s">
        <v>13</v>
      </c>
      <c r="F5" s="7" t="s">
        <v>132</v>
      </c>
    </row>
    <row r="6" ht="17" customHeight="1" spans="2:6" x14ac:dyDescent="0.25">
      <c r="B6" s="14" t="s">
        <v>21</v>
      </c>
      <c r="C6" s="15">
        <f>COUNTIF(Collection!$F$6:$F$85,B6)</f>
        <v>8</v>
      </c>
      <c r="D6" s="13">
        <f>SUMIF(Collection!$F$6:$F$85,B6,Collection!$J$6:$J$85)</f>
        <v>112</v>
      </c>
      <c r="E6" s="13">
        <f>SUMIF(Collection!$F$6:$F$85,B6,Collection!$K$6:$K$85)</f>
        <v>214</v>
      </c>
      <c r="F6" s="16">
        <f>IF(Summary!$C$6=0,0,C6/Summary!$C$6)</f>
        <v>0.26666666666666666</v>
      </c>
    </row>
    <row r="7" ht="17" customHeight="1" spans="2:6" x14ac:dyDescent="0.25">
      <c r="B7" s="14" t="s">
        <v>50</v>
      </c>
      <c r="C7" s="15">
        <f>COUNTIF(Collection!$F$6:$F$85,B7)</f>
        <v>6</v>
      </c>
      <c r="D7" s="13">
        <f>SUMIF(Collection!$F$6:$F$85,B7,Collection!$J$6:$J$85)</f>
        <v>63</v>
      </c>
      <c r="E7" s="13">
        <f>SUMIF(Collection!$F$6:$F$85,B7,Collection!$K$6:$K$85)</f>
        <v>61</v>
      </c>
      <c r="F7" s="16">
        <f>IF(Summary!$C$6=0,0,C7/Summary!$C$6)</f>
        <v>0.2</v>
      </c>
    </row>
    <row r="8" ht="17" customHeight="1" spans="2:6" x14ac:dyDescent="0.25">
      <c r="B8" s="14" t="s">
        <v>37</v>
      </c>
      <c r="C8" s="15">
        <f>COUNTIF(Collection!$F$6:$F$85,B8)</f>
        <v>3</v>
      </c>
      <c r="D8" s="13">
        <f>SUMIF(Collection!$F$6:$F$85,B8,Collection!$J$6:$J$85)</f>
        <v>73</v>
      </c>
      <c r="E8" s="13">
        <f>SUMIF(Collection!$F$6:$F$85,B8,Collection!$K$6:$K$85)</f>
        <v>95</v>
      </c>
      <c r="F8" s="16">
        <f>IF(Summary!$C$6=0,0,C8/Summary!$C$6)</f>
        <v>0.1</v>
      </c>
    </row>
    <row r="9" ht="17" customHeight="1" spans="2:6" x14ac:dyDescent="0.25">
      <c r="B9" s="14" t="s">
        <v>28</v>
      </c>
      <c r="C9" s="15">
        <f>COUNTIF(Collection!$F$6:$F$85,B9)</f>
        <v>2</v>
      </c>
      <c r="D9" s="13">
        <f>SUMIF(Collection!$F$6:$F$85,B9,Collection!$J$6:$J$85)</f>
        <v>60</v>
      </c>
      <c r="E9" s="13">
        <f>SUMIF(Collection!$F$6:$F$85,B9,Collection!$K$6:$K$85)</f>
        <v>67</v>
      </c>
      <c r="F9" s="16">
        <f>IF(Summary!$C$6=0,0,C9/Summary!$C$6)</f>
        <v>0.06666666666666667</v>
      </c>
    </row>
    <row r="10" ht="17" customHeight="1" spans="2:6" x14ac:dyDescent="0.25">
      <c r="B10" s="14" t="s">
        <v>65</v>
      </c>
      <c r="C10" s="15">
        <f>COUNTIF(Collection!$F$6:$F$85,B10)</f>
        <v>2</v>
      </c>
      <c r="D10" s="13">
        <f>SUMIF(Collection!$F$6:$F$85,B10,Collection!$J$6:$J$85)</f>
        <v>66</v>
      </c>
      <c r="E10" s="13">
        <f>SUMIF(Collection!$F$6:$F$85,B10,Collection!$K$6:$K$85)</f>
        <v>76</v>
      </c>
      <c r="F10" s="16">
        <f>IF(Summary!$C$6=0,0,C10/Summary!$C$6)</f>
        <v>0.06666666666666667</v>
      </c>
    </row>
    <row r="11" ht="17" customHeight="1" spans="2:6" x14ac:dyDescent="0.25">
      <c r="B11" s="14" t="s">
        <v>41</v>
      </c>
      <c r="C11" s="15">
        <f>COUNTIF(Collection!$F$6:$F$85,B11)</f>
        <v>2</v>
      </c>
      <c r="D11" s="13">
        <f>SUMIF(Collection!$F$6:$F$85,B11,Collection!$J$6:$J$85)</f>
        <v>17</v>
      </c>
      <c r="E11" s="13">
        <f>SUMIF(Collection!$F$6:$F$85,B11,Collection!$K$6:$K$85)</f>
        <v>37</v>
      </c>
      <c r="F11" s="16">
        <f>IF(Summary!$C$6=0,0,C11/Summary!$C$6)</f>
        <v>0.06666666666666667</v>
      </c>
    </row>
    <row r="12" ht="17" customHeight="1" spans="2:6" x14ac:dyDescent="0.25">
      <c r="B12" s="14" t="s">
        <v>104</v>
      </c>
      <c r="C12" s="15">
        <f>COUNTIF(Collection!$F$6:$F$85,B12)</f>
        <v>2</v>
      </c>
      <c r="D12" s="13">
        <f>SUMIF(Collection!$F$6:$F$85,B12,Collection!$J$6:$J$85)</f>
        <v>30</v>
      </c>
      <c r="E12" s="13">
        <f>SUMIF(Collection!$F$6:$F$85,B12,Collection!$K$6:$K$85)</f>
        <v>46</v>
      </c>
      <c r="F12" s="16">
        <f>IF(Summary!$C$6=0,0,C12/Summary!$C$6)</f>
        <v>0.06666666666666667</v>
      </c>
    </row>
    <row r="13" ht="17" customHeight="1" spans="2:6" x14ac:dyDescent="0.25">
      <c r="B13" s="14" t="s">
        <v>68</v>
      </c>
      <c r="C13" s="15">
        <f>COUNTIF(Collection!$F$6:$F$85,B13)</f>
        <v>2</v>
      </c>
      <c r="D13" s="13">
        <f>SUMIF(Collection!$F$6:$F$85,B13,Collection!$J$6:$J$85)</f>
        <v>12</v>
      </c>
      <c r="E13" s="13">
        <f>SUMIF(Collection!$F$6:$F$85,B13,Collection!$K$6:$K$85)</f>
        <v>20</v>
      </c>
      <c r="F13" s="16">
        <f>IF(Summary!$C$6=0,0,C13/Summary!$C$6)</f>
        <v>0.06666666666666667</v>
      </c>
    </row>
    <row r="14" ht="17" customHeight="1" spans="2:6" x14ac:dyDescent="0.25">
      <c r="B14" s="14" t="s">
        <v>83</v>
      </c>
      <c r="C14" s="15">
        <f>COUNTIF(Collection!$F$6:$F$85,B14)</f>
        <v>3</v>
      </c>
      <c r="D14" s="13">
        <f>SUMIF(Collection!$F$6:$F$85,B14,Collection!$J$6:$J$85)</f>
        <v>56</v>
      </c>
      <c r="E14" s="13">
        <f>SUMIF(Collection!$F$6:$F$85,B14,Collection!$K$6:$K$85)</f>
        <v>68</v>
      </c>
      <c r="F14" s="16">
        <f>IF(Summary!$C$6=0,0,C14/Summary!$C$6)</f>
        <v>0.1</v>
      </c>
    </row>
    <row r="15" ht="17" customHeight="1" spans="2:6" x14ac:dyDescent="0.25">
      <c r="B15" s="14" t="s">
        <v>136</v>
      </c>
      <c r="C15" s="15">
        <f>COUNTIF(Collection!$F$6:$F$85,B15)</f>
        <v>0</v>
      </c>
      <c r="D15" s="13">
        <f>SUMIF(Collection!$F$6:$F$85,B15,Collection!$J$6:$J$85)</f>
        <v>0</v>
      </c>
      <c r="E15" s="13">
        <f>SUMIF(Collection!$F$6:$F$85,B15,Collection!$K$6:$K$85)</f>
        <v>0</v>
      </c>
      <c r="F15" s="16">
        <f>IF(Summary!$C$6=0,0,C15/Summary!$C$6)</f>
        <v>0</v>
      </c>
    </row>
    <row r="16" ht="17" customHeight="1" spans="2:6" x14ac:dyDescent="0.25">
      <c r="B16" s="14" t="s">
        <v>133</v>
      </c>
      <c r="C16" s="15">
        <f>COUNTIF(Collection!$F$6:$F$85,B16)</f>
        <v>0</v>
      </c>
      <c r="D16" s="13">
        <f>SUMIF(Collection!$F$6:$F$85,B16,Collection!$J$6:$J$85)</f>
        <v>0</v>
      </c>
      <c r="E16" s="13">
        <f>SUMIF(Collection!$F$6:$F$85,B16,Collection!$K$6:$K$85)</f>
        <v>0</v>
      </c>
      <c r="F16" s="16">
        <f>IF(Summary!$C$6=0,0,C16/Summary!$C$6)</f>
        <v>0</v>
      </c>
    </row>
    <row r="17" ht="17" customHeight="1" spans="2:6" x14ac:dyDescent="0.25">
      <c r="B17" s="14" t="s">
        <v>134</v>
      </c>
      <c r="C17" s="15">
        <f>SUM(C6:C16)</f>
        <v>30</v>
      </c>
      <c r="D17" s="13">
        <f>SUM(D6:D16)</f>
        <v>489</v>
      </c>
      <c r="E17" s="13">
        <f>SUM(E6:E16)</f>
        <v>684</v>
      </c>
      <c r="F17" s="16">
        <f>SUM(F6:F16)</f>
        <v>0.9999999999999999</v>
      </c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F13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0" customWidth="1"/>
    <col min="3" max="3" width="8" customWidth="1"/>
    <col min="4" max="5" width="10" customWidth="1"/>
    <col min="6" max="6" width="24" customWidth="1"/>
  </cols>
  <sheetData>
    <row r="1" ht="34" customHeight="1" spans="2:6" x14ac:dyDescent="0.25">
      <c r="B1" s="1" t="s">
        <v>137</v>
      </c>
      <c r="D1" s="2" t="s">
        <v>1</v>
      </c>
      <c r="E1" s="2"/>
      <c r="F1" s="2"/>
    </row>
    <row r="2" ht="28" customHeight="1" spans="2:6" x14ac:dyDescent="0.25">
      <c r="B2" s="3" t="s">
        <v>116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30" customHeight="1" spans="2:6" x14ac:dyDescent="0.25">
      <c r="B5" s="6" t="s">
        <v>7</v>
      </c>
      <c r="C5" s="7" t="s">
        <v>131</v>
      </c>
      <c r="D5" s="7" t="s">
        <v>13</v>
      </c>
      <c r="E5" s="8" t="s">
        <v>138</v>
      </c>
      <c r="F5" s="6" t="s">
        <v>139</v>
      </c>
    </row>
    <row r="6" ht="17" customHeight="1" spans="2:6" x14ac:dyDescent="0.25">
      <c r="B6" s="14" t="s">
        <v>140</v>
      </c>
      <c r="C6" s="15">
        <f>COUNTIFS(Collection!$D$6:$D$85,"&gt;="&amp;1950,Collection!$D$6:$D$85,"&lt;"&amp;1960)</f>
        <v>1</v>
      </c>
      <c r="D6" s="13">
        <f>SUMIFS(Collection!$K$6:$K$85,Collection!$D$6:$D$85,"&gt;="&amp;1950,Collection!$D$6:$D$85,"&lt;"&amp;1960)</f>
        <v>35</v>
      </c>
      <c r="E6" s="15">
        <f>IF(C6=0,"",ROUND(AVERAGEIFS(Collection!$M$6:$M$85,Collection!$D$6:$D$85,"&gt;="&amp;1950,Collection!$D$6:$D$85,"&lt;"&amp;1960),1))</f>
        <v>5</v>
      </c>
      <c r="F6" s="11" t="str">
        <f>REPT("■",C6)</f>
        <v>■</v>
      </c>
    </row>
    <row r="7" ht="17" customHeight="1" spans="2:6" x14ac:dyDescent="0.25">
      <c r="B7" s="14" t="s">
        <v>141</v>
      </c>
      <c r="C7" s="15">
        <f>COUNTIFS(Collection!$D$6:$D$85,"&gt;="&amp;1960,Collection!$D$6:$D$85,"&lt;"&amp;1970)</f>
        <v>3</v>
      </c>
      <c r="D7" s="13">
        <f>SUMIFS(Collection!$K$6:$K$85,Collection!$D$6:$D$85,"&gt;="&amp;1960,Collection!$D$6:$D$85,"&lt;"&amp;1970)</f>
        <v>99</v>
      </c>
      <c r="E7" s="15">
        <f>IF(C7=0,"",ROUND(AVERAGEIFS(Collection!$M$6:$M$85,Collection!$D$6:$D$85,"&gt;="&amp;1960,Collection!$D$6:$D$85,"&lt;"&amp;1970),1))</f>
        <v>4.7</v>
      </c>
      <c r="F7" s="11" t="str">
        <f>REPT("■",C7)</f>
        <v>■■■</v>
      </c>
    </row>
    <row r="8" ht="17" customHeight="1" spans="2:6" x14ac:dyDescent="0.25">
      <c r="B8" s="14" t="s">
        <v>142</v>
      </c>
      <c r="C8" s="15">
        <f>COUNTIFS(Collection!$D$6:$D$85,"&gt;="&amp;1970,Collection!$D$6:$D$85,"&lt;"&amp;1980)</f>
        <v>9</v>
      </c>
      <c r="D8" s="13">
        <f>SUMIFS(Collection!$K$6:$K$85,Collection!$D$6:$D$85,"&gt;="&amp;1970,Collection!$D$6:$D$85,"&lt;"&amp;1980)</f>
        <v>232</v>
      </c>
      <c r="E8" s="15">
        <f>IF(C8=0,"",ROUND(AVERAGEIFS(Collection!$M$6:$M$85,Collection!$D$6:$D$85,"&gt;="&amp;1970,Collection!$D$6:$D$85,"&lt;"&amp;1980),1))</f>
        <v>4.6</v>
      </c>
      <c r="F8" s="11" t="str">
        <f>REPT("■",C8)</f>
        <v>■■■■■■■■■</v>
      </c>
    </row>
    <row r="9" ht="17" customHeight="1" spans="2:6" x14ac:dyDescent="0.25">
      <c r="B9" s="14" t="s">
        <v>143</v>
      </c>
      <c r="C9" s="15">
        <f>COUNTIFS(Collection!$D$6:$D$85,"&gt;="&amp;1980,Collection!$D$6:$D$85,"&lt;"&amp;1990)</f>
        <v>5</v>
      </c>
      <c r="D9" s="13">
        <f>SUMIFS(Collection!$K$6:$K$85,Collection!$D$6:$D$85,"&gt;="&amp;1980,Collection!$D$6:$D$85,"&lt;"&amp;1990)</f>
        <v>105</v>
      </c>
      <c r="E9" s="15">
        <f>IF(C9=0,"",ROUND(AVERAGEIFS(Collection!$M$6:$M$85,Collection!$D$6:$D$85,"&gt;="&amp;1980,Collection!$D$6:$D$85,"&lt;"&amp;1990),1))</f>
        <v>4.2</v>
      </c>
      <c r="F9" s="11" t="str">
        <f>REPT("■",C9)</f>
        <v>■■■■■</v>
      </c>
    </row>
    <row r="10" ht="17" customHeight="1" spans="2:6" x14ac:dyDescent="0.25">
      <c r="B10" s="14" t="s">
        <v>144</v>
      </c>
      <c r="C10" s="15">
        <f>COUNTIFS(Collection!$D$6:$D$85,"&gt;="&amp;1990,Collection!$D$6:$D$85,"&lt;"&amp;2000)</f>
        <v>4</v>
      </c>
      <c r="D10" s="13">
        <f>SUMIFS(Collection!$K$6:$K$85,Collection!$D$6:$D$85,"&gt;="&amp;1990,Collection!$D$6:$D$85,"&lt;"&amp;2000)</f>
        <v>96</v>
      </c>
      <c r="E10" s="15">
        <f>IF(C10=0,"",ROUND(AVERAGEIFS(Collection!$M$6:$M$85,Collection!$D$6:$D$85,"&gt;="&amp;1990,Collection!$D$6:$D$85,"&lt;"&amp;2000),1))</f>
        <v>4.8</v>
      </c>
      <c r="F10" s="11" t="str">
        <f>REPT("■",C10)</f>
        <v>■■■■</v>
      </c>
    </row>
    <row r="11" ht="17" customHeight="1" spans="2:6" x14ac:dyDescent="0.25">
      <c r="B11" s="14" t="s">
        <v>145</v>
      </c>
      <c r="C11" s="15">
        <f>COUNTIFS(Collection!$D$6:$D$85,"&gt;="&amp;2000,Collection!$D$6:$D$85,"&lt;"&amp;2010)</f>
        <v>2</v>
      </c>
      <c r="D11" s="13">
        <f>SUMIFS(Collection!$K$6:$K$85,Collection!$D$6:$D$85,"&gt;="&amp;2000,Collection!$D$6:$D$85,"&lt;"&amp;2010)</f>
        <v>38</v>
      </c>
      <c r="E11" s="15">
        <f>IF(C11=0,"",ROUND(AVERAGEIFS(Collection!$M$6:$M$85,Collection!$D$6:$D$85,"&gt;="&amp;2000,Collection!$D$6:$D$85,"&lt;"&amp;2010),1))</f>
        <v>4.5</v>
      </c>
      <c r="F11" s="11" t="str">
        <f>REPT("■",C11)</f>
        <v>■■</v>
      </c>
    </row>
    <row r="12" ht="17" customHeight="1" spans="2:6" x14ac:dyDescent="0.25">
      <c r="B12" s="14" t="s">
        <v>146</v>
      </c>
      <c r="C12" s="15">
        <f>COUNTIFS(Collection!$D$6:$D$85,"&gt;="&amp;2010,Collection!$D$6:$D$85,"&lt;"&amp;2020)</f>
        <v>3</v>
      </c>
      <c r="D12" s="13">
        <f>SUMIFS(Collection!$K$6:$K$85,Collection!$D$6:$D$85,"&gt;="&amp;2010,Collection!$D$6:$D$85,"&lt;"&amp;2020)</f>
        <v>51</v>
      </c>
      <c r="E12" s="15">
        <f>IF(C12=0,"",ROUND(AVERAGEIFS(Collection!$M$6:$M$85,Collection!$D$6:$D$85,"&gt;="&amp;2010,Collection!$D$6:$D$85,"&lt;"&amp;2020),1))</f>
        <v>4</v>
      </c>
      <c r="F12" s="11" t="str">
        <f>REPT("■",C12)</f>
        <v>■■■</v>
      </c>
    </row>
    <row r="13" ht="17" customHeight="1" spans="2:6" x14ac:dyDescent="0.25">
      <c r="B13" s="14" t="s">
        <v>147</v>
      </c>
      <c r="C13" s="15">
        <f>COUNTIFS(Collection!$D$6:$D$85,"&gt;="&amp;2020,Collection!$D$6:$D$85,"&lt;"&amp;2030)</f>
        <v>3</v>
      </c>
      <c r="D13" s="13">
        <f>SUMIFS(Collection!$K$6:$K$85,Collection!$D$6:$D$85,"&gt;="&amp;2020,Collection!$D$6:$D$85,"&lt;"&amp;2030)</f>
        <v>28</v>
      </c>
      <c r="E13" s="15">
        <f>IF(C13=0,"",ROUND(AVERAGEIFS(Collection!$M$6:$M$85,Collection!$D$6:$D$85,"&gt;="&amp;2020,Collection!$D$6:$D$85,"&lt;"&amp;2030),1))</f>
        <v>4</v>
      </c>
      <c r="F13" s="11" t="str">
        <f>REPT("■",C13)</f>
        <v>■■■</v>
      </c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Collection</vt:lpstr>
      <vt:lpstr>Summary</vt:lpstr>
      <vt:lpstr>By Format</vt:lpstr>
      <vt:lpstr>By Genre</vt:lpstr>
      <vt:lpstr>By Decade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Music Collection</dc:title>
  <dc:subject/>
  <dc:description/>
  <cp:keywords/>
  <cp:category/>
  <cp:lastModifiedBy>Unknown</cp:lastModifiedBy>
  <dcterms:created xsi:type="dcterms:W3CDTF">2026-10-19T11:58:53Z</dcterms:created>
  <dcterms:modified xsi:type="dcterms:W3CDTF">2026-10-19T11:58:53Z</dcterms:modified>
</cp:coreProperties>
</file>