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ing List" state="visible" r:id="rId4"/>
    <sheet sheetId="2" name="Trip Setup" state="visible" r:id="rId5"/>
    <sheet sheetId="3" name="Traveler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<sst xmlns="http://schemas.openxmlformats.org/spreadsheetml/2006/main" count="327" uniqueCount="123">
  <si>
    <t>Item</t>
  </si>
  <si>
    <t>Section</t>
  </si>
  <si>
    <t>Category</t>
  </si>
  <si>
    <t>For</t>
  </si>
  <si>
    <t>How many</t>
  </si>
  <si>
    <t>Alex</t>
  </si>
  <si>
    <t>Sam</t>
  </si>
  <si>
    <t>Mia</t>
  </si>
  <si>
    <t>Leo</t>
  </si>
  <si>
    <t>Status</t>
  </si>
  <si>
    <t>Notes</t>
  </si>
  <si>
    <t>On this trip</t>
  </si>
  <si>
    <t>Ticked</t>
  </si>
  <si>
    <t>Needed</t>
  </si>
  <si>
    <t>Passports</t>
  </si>
  <si>
    <t>Every trip</t>
  </si>
  <si>
    <t>Documents</t>
  </si>
  <si>
    <t>Everyone</t>
  </si>
  <si>
    <t>1 each</t>
  </si>
  <si>
    <t>Driver's license</t>
  </si>
  <si>
    <t>1</t>
  </si>
  <si>
    <t>Travel insurance and booking printouts</t>
  </si>
  <si>
    <t>Shared</t>
  </si>
  <si>
    <t>1 folder</t>
  </si>
  <si>
    <t>Credit cards and some cash</t>
  </si>
  <si>
    <t>Underwear</t>
  </si>
  <si>
    <t>Clothes</t>
  </si>
  <si>
    <t>1 per day + 1</t>
  </si>
  <si>
    <t>Socks</t>
  </si>
  <si>
    <t>1 per day</t>
  </si>
  <si>
    <t>T-shirts and tops</t>
  </si>
  <si>
    <t>5</t>
  </si>
  <si>
    <t>Shorts or pants</t>
  </si>
  <si>
    <t>3</t>
  </si>
  <si>
    <t>Pajamas</t>
  </si>
  <si>
    <t>2</t>
  </si>
  <si>
    <t>Light sweater or jacket</t>
  </si>
  <si>
    <t>Ships and planes get cold</t>
  </si>
  <si>
    <t>Comfortable walking shoes</t>
  </si>
  <si>
    <t>1 pair</t>
  </si>
  <si>
    <t>Toothbrushes</t>
  </si>
  <si>
    <t>Toiletries</t>
  </si>
  <si>
    <t>Pack the morning we leave</t>
  </si>
  <si>
    <t>Toothpaste</t>
  </si>
  <si>
    <t>Shampoo and body wash (travel size)</t>
  </si>
  <si>
    <t>1 set</t>
  </si>
  <si>
    <t>Hairbrush</t>
  </si>
  <si>
    <t>Prescription medications</t>
  </si>
  <si>
    <t>Health</t>
  </si>
  <si>
    <t>Full trip + 3 days</t>
  </si>
  <si>
    <t>In carry-on, not checked bag</t>
  </si>
  <si>
    <t>Glasses and contacts</t>
  </si>
  <si>
    <t>First aid kit and pain reliever</t>
  </si>
  <si>
    <t>Phone chargers</t>
  </si>
  <si>
    <t>Tech</t>
  </si>
  <si>
    <t>Portable battery</t>
  </si>
  <si>
    <t>Tablet and headphones</t>
  </si>
  <si>
    <t>Travel snacks</t>
  </si>
  <si>
    <t>Kids</t>
  </si>
  <si>
    <t>Favorite stuffed animal</t>
  </si>
  <si>
    <t>Don't forget this one</t>
  </si>
  <si>
    <t>Boarding documents and luggage tags</t>
  </si>
  <si>
    <t>Cruise</t>
  </si>
  <si>
    <t>Print from the cruise line app</t>
  </si>
  <si>
    <t>Lanyard for the key card</t>
  </si>
  <si>
    <t>Gear</t>
  </si>
  <si>
    <t>Formal night outfit</t>
  </si>
  <si>
    <t>Day-one carry-on with swimsuits</t>
  </si>
  <si>
    <t>Cabins may not be ready until afternoon</t>
  </si>
  <si>
    <t>Day bag for port days</t>
  </si>
  <si>
    <t>Seasickness bands or medicine</t>
  </si>
  <si>
    <t>Magnetic hooks for the cabin</t>
  </si>
  <si>
    <t>4</t>
  </si>
  <si>
    <t>Cabin walls are usually metal</t>
  </si>
  <si>
    <t>Power strip without surge protector</t>
  </si>
  <si>
    <t>Many cruise lines ban surge protectors. Check yours.</t>
  </si>
  <si>
    <t>Reusable water bottles</t>
  </si>
  <si>
    <t>Small bills for tips</t>
  </si>
  <si>
    <t>Swimsuits</t>
  </si>
  <si>
    <t>Beach</t>
  </si>
  <si>
    <t>2 each</t>
  </si>
  <si>
    <t>Cover-up</t>
  </si>
  <si>
    <t>Rash guard</t>
  </si>
  <si>
    <t>Reef-safe sunscreen</t>
  </si>
  <si>
    <t>2 bottles</t>
  </si>
  <si>
    <t>Sunglasses</t>
  </si>
  <si>
    <t>Sun hats</t>
  </si>
  <si>
    <t>Flip-flops or water shoes</t>
  </si>
  <si>
    <t>1 pair each</t>
  </si>
  <si>
    <t>Beach bag</t>
  </si>
  <si>
    <t>Snorkel set</t>
  </si>
  <si>
    <t>Waterproof phone pouch</t>
  </si>
  <si>
    <t>Aloe for sunburn</t>
  </si>
  <si>
    <t>Tent and footprint</t>
  </si>
  <si>
    <t>Camping</t>
  </si>
  <si>
    <t>Sleeping bags</t>
  </si>
  <si>
    <t>Headlamps</t>
  </si>
  <si>
    <t>Camp chairs</t>
  </si>
  <si>
    <t>Bug spray</t>
  </si>
  <si>
    <t>Rain jackets</t>
  </si>
  <si>
    <t>Warm coats</t>
  </si>
  <si>
    <t>Winter</t>
  </si>
  <si>
    <t>Gloves or mittens</t>
  </si>
  <si>
    <t>Winter hats</t>
  </si>
  <si>
    <t>Thermal base layers</t>
  </si>
  <si>
    <t>2 sets each</t>
  </si>
  <si>
    <t>Waterproof boots</t>
  </si>
  <si>
    <t>Lip balm and hand cream</t>
  </si>
  <si>
    <t>Hand warmers</t>
  </si>
  <si>
    <t>1 pack</t>
  </si>
  <si>
    <t>Items</t>
  </si>
  <si>
    <t>Packed</t>
  </si>
  <si>
    <t>Left to pack</t>
  </si>
  <si>
    <t>Traveler</t>
  </si>
  <si>
    <t>Their items</t>
  </si>
  <si>
    <t>Done</t>
  </si>
  <si>
    <t>Value</t>
  </si>
  <si>
    <t>Trip</t>
  </si>
  <si>
    <t>Caribbean cruise</t>
  </si>
  <si>
    <t>Leaving</t>
  </si>
  <si>
    <t>Travelers on this trip</t>
  </si>
  <si>
    <t>Items on this trip</t>
  </si>
  <si>
    <t>Packed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</si>
</sst>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0.0%"/>
    <numFmt numFmtId="166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N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1" customWidth="1"/>
    <col min="4" max="4" width="10" customWidth="1"/>
    <col min="5" max="5" width="15" customWidth="1"/>
    <col min="6" max="9" width="7" customWidth="1"/>
    <col min="10" max="10" width="13" customWidth="1"/>
    <col min="11" max="11" width="34" customWidth="1"/>
    <col min="12" max="12" width="11" hidden="1" customWidth="1"/>
    <col min="13" max="14" width="8" hidden="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b">
        <v>1</v>
      </c>
      <c r="G2" t="b">
        <v>1</v>
      </c>
      <c r="H2" t="b">
        <v>1</v>
      </c>
      <c r="I2" t="b">
        <v>1</v>
      </c>
      <c r="J2" t="str">
        <f>IF(ISBLANK(A2),"",IF(L2=TRUE,IF(M2&gt;=N2,"Packed","To pack"),"Not this trip"))</f>
        <v>Packed</v>
      </c>
      <c r="L2" t="b">
        <f>IFERROR(VLOOKUP(B2,'Trip Setup'!A:B,2,FALSE),FALSE)</f>
        <v>1</v>
      </c>
      <c r="M2" s="2">
        <f>IF(OR(D2="Everyone",D2="Shared"),COUNTIF(F2:I2,TRUE),IF(D2=F$1,IF(F2=TRUE,1,0),IF(D2=G$1,IF(G2=TRUE,1,0),IF(D2=H$1,IF(H2=TRUE,1,0),IF(D2=I$1,IF(I2=TRUE,1,0),0)))))</f>
        <v>4</v>
      </c>
      <c r="N2" s="2">
        <f>IF(D2="Everyone",Summary!$B$4,1)</f>
        <v>4</v>
      </c>
    </row>
    <row r="3" spans="1:14" x14ac:dyDescent="0.25">
      <c r="A3" t="s">
        <v>19</v>
      </c>
      <c r="B3" t="s">
        <v>15</v>
      </c>
      <c r="C3" t="s">
        <v>16</v>
      </c>
      <c r="D3" t="s">
        <v>5</v>
      </c>
      <c r="E3" t="s">
        <v>20</v>
      </c>
      <c r="F3" t="b">
        <v>1</v>
      </c>
      <c r="G3" t="b">
        <v>0</v>
      </c>
      <c r="H3" t="b">
        <v>0</v>
      </c>
      <c r="I3" t="b">
        <v>0</v>
      </c>
      <c r="J3" t="str">
        <f>IF(ISBLANK(A3),"",IF(L3=TRUE,IF(M3&gt;=N3,"Packed","To pack"),"Not this trip"))</f>
        <v>Packed</v>
      </c>
      <c r="L3" t="b">
        <f>IFERROR(VLOOKUP(B3,'Trip Setup'!A:B,2,FALSE),FALSE)</f>
        <v>1</v>
      </c>
      <c r="M3" s="2">
        <f>IF(OR(D3="Everyone",D3="Shared"),COUNTIF(F3:I3,TRUE),IF(D3=F$1,IF(F3=TRUE,1,0),IF(D3=G$1,IF(G3=TRUE,1,0),IF(D3=H$1,IF(H3=TRUE,1,0),IF(D3=I$1,IF(I3=TRUE,1,0),0)))))</f>
        <v>1</v>
      </c>
      <c r="N3" s="2">
        <f>IF(D3="Everyone",Summary!$B$4,1)</f>
        <v>1</v>
      </c>
    </row>
    <row r="4" spans="1:14" x14ac:dyDescent="0.25">
      <c r="A4" t="s">
        <v>21</v>
      </c>
      <c r="B4" t="s">
        <v>15</v>
      </c>
      <c r="C4" t="s">
        <v>16</v>
      </c>
      <c r="D4" t="s">
        <v>22</v>
      </c>
      <c r="E4" t="s">
        <v>23</v>
      </c>
      <c r="F4" t="b">
        <v>0</v>
      </c>
      <c r="G4" t="b">
        <v>1</v>
      </c>
      <c r="H4" t="b">
        <v>0</v>
      </c>
      <c r="I4" t="b">
        <v>0</v>
      </c>
      <c r="J4" t="str">
        <f>IF(ISBLANK(A4),"",IF(L4=TRUE,IF(M4&gt;=N4,"Packed","To pack"),"Not this trip"))</f>
        <v>Packed</v>
      </c>
      <c r="L4" t="b">
        <f>IFERROR(VLOOKUP(B4,'Trip Setup'!A:B,2,FALSE),FALSE)</f>
        <v>1</v>
      </c>
      <c r="M4" s="2">
        <f>IF(OR(D4="Everyone",D4="Shared"),COUNTIF(F4:I4,TRUE),IF(D4=F$1,IF(F4=TRUE,1,0),IF(D4=G$1,IF(G4=TRUE,1,0),IF(D4=H$1,IF(H4=TRUE,1,0),IF(D4=I$1,IF(I4=TRUE,1,0),0)))))</f>
        <v>1</v>
      </c>
      <c r="N4" s="2">
        <f>IF(D4="Everyone",Summary!$B$4,1)</f>
        <v>1</v>
      </c>
    </row>
    <row r="5" spans="1:14" x14ac:dyDescent="0.25">
      <c r="A5" t="s">
        <v>24</v>
      </c>
      <c r="B5" t="s">
        <v>15</v>
      </c>
      <c r="C5" t="s">
        <v>16</v>
      </c>
      <c r="D5" t="s">
        <v>5</v>
      </c>
      <c r="F5" t="b">
        <v>0</v>
      </c>
      <c r="G5" t="b">
        <v>0</v>
      </c>
      <c r="H5" t="b">
        <v>0</v>
      </c>
      <c r="I5" t="b">
        <v>0</v>
      </c>
      <c r="J5" t="str">
        <f>IF(ISBLANK(A5),"",IF(L5=TRUE,IF(M5&gt;=N5,"Packed","To pack"),"Not this trip"))</f>
        <v>To pack</v>
      </c>
      <c r="L5" t="b">
        <f>IFERROR(VLOOKUP(B5,'Trip Setup'!A:B,2,FALSE),FALSE)</f>
        <v>1</v>
      </c>
      <c r="M5" s="2">
        <f>IF(OR(D5="Everyone",D5="Shared"),COUNTIF(F5:I5,TRUE),IF(D5=F$1,IF(F5=TRUE,1,0),IF(D5=G$1,IF(G5=TRUE,1,0),IF(D5=H$1,IF(H5=TRUE,1,0),IF(D5=I$1,IF(I5=TRUE,1,0),0)))))</f>
        <v>0</v>
      </c>
      <c r="N5" s="2">
        <f>IF(D5="Everyone",Summary!$B$4,1)</f>
        <v>1</v>
      </c>
    </row>
    <row r="6" spans="1:14" x14ac:dyDescent="0.25">
      <c r="A6" t="s">
        <v>25</v>
      </c>
      <c r="B6" t="s">
        <v>15</v>
      </c>
      <c r="C6" t="s">
        <v>26</v>
      </c>
      <c r="D6" t="s">
        <v>17</v>
      </c>
      <c r="E6" t="s">
        <v>27</v>
      </c>
      <c r="F6" t="b">
        <v>1</v>
      </c>
      <c r="G6" t="b">
        <v>1</v>
      </c>
      <c r="H6" t="b">
        <v>1</v>
      </c>
      <c r="I6" t="b">
        <v>0</v>
      </c>
      <c r="J6" t="str">
        <f>IF(ISBLANK(A6),"",IF(L6=TRUE,IF(M6&gt;=N6,"Packed","To pack"),"Not this trip"))</f>
        <v>To pack</v>
      </c>
      <c r="L6" t="b">
        <f>IFERROR(VLOOKUP(B6,'Trip Setup'!A:B,2,FALSE),FALSE)</f>
        <v>1</v>
      </c>
      <c r="M6" s="2">
        <f>IF(OR(D6="Everyone",D6="Shared"),COUNTIF(F6:I6,TRUE),IF(D6=F$1,IF(F6=TRUE,1,0),IF(D6=G$1,IF(G6=TRUE,1,0),IF(D6=H$1,IF(H6=TRUE,1,0),IF(D6=I$1,IF(I6=TRUE,1,0),0)))))</f>
        <v>3</v>
      </c>
      <c r="N6" s="2">
        <f>IF(D6="Everyone",Summary!$B$4,1)</f>
        <v>4</v>
      </c>
    </row>
    <row r="7" spans="1:14" x14ac:dyDescent="0.25">
      <c r="A7" t="s">
        <v>28</v>
      </c>
      <c r="B7" t="s">
        <v>15</v>
      </c>
      <c r="C7" t="s">
        <v>26</v>
      </c>
      <c r="D7" t="s">
        <v>17</v>
      </c>
      <c r="E7" t="s">
        <v>29</v>
      </c>
      <c r="F7" t="b">
        <v>1</v>
      </c>
      <c r="G7" t="b">
        <v>1</v>
      </c>
      <c r="H7" t="b">
        <v>1</v>
      </c>
      <c r="I7" t="b">
        <v>0</v>
      </c>
      <c r="J7" t="str">
        <f>IF(ISBLANK(A7),"",IF(L7=TRUE,IF(M7&gt;=N7,"Packed","To pack"),"Not this trip"))</f>
        <v>To pack</v>
      </c>
      <c r="L7" t="b">
        <f>IFERROR(VLOOKUP(B7,'Trip Setup'!A:B,2,FALSE),FALSE)</f>
        <v>1</v>
      </c>
      <c r="M7" s="2">
        <f>IF(OR(D7="Everyone",D7="Shared"),COUNTIF(F7:I7,TRUE),IF(D7=F$1,IF(F7=TRUE,1,0),IF(D7=G$1,IF(G7=TRUE,1,0),IF(D7=H$1,IF(H7=TRUE,1,0),IF(D7=I$1,IF(I7=TRUE,1,0),0)))))</f>
        <v>3</v>
      </c>
      <c r="N7" s="2">
        <f>IF(D7="Everyone",Summary!$B$4,1)</f>
        <v>4</v>
      </c>
    </row>
    <row r="8" spans="1:14" x14ac:dyDescent="0.25">
      <c r="A8" t="s">
        <v>30</v>
      </c>
      <c r="B8" t="s">
        <v>15</v>
      </c>
      <c r="C8" t="s">
        <v>26</v>
      </c>
      <c r="D8" t="s">
        <v>17</v>
      </c>
      <c r="E8" t="s">
        <v>31</v>
      </c>
      <c r="F8" t="b">
        <v>1</v>
      </c>
      <c r="G8" t="b">
        <v>1</v>
      </c>
      <c r="H8" t="b">
        <v>0</v>
      </c>
      <c r="I8" t="b">
        <v>0</v>
      </c>
      <c r="J8" t="str">
        <f>IF(ISBLANK(A8),"",IF(L8=TRUE,IF(M8&gt;=N8,"Packed","To pack"),"Not this trip"))</f>
        <v>To pack</v>
      </c>
      <c r="L8" t="b">
        <f>IFERROR(VLOOKUP(B8,'Trip Setup'!A:B,2,FALSE),FALSE)</f>
        <v>1</v>
      </c>
      <c r="M8" s="2">
        <f>IF(OR(D8="Everyone",D8="Shared"),COUNTIF(F8:I8,TRUE),IF(D8=F$1,IF(F8=TRUE,1,0),IF(D8=G$1,IF(G8=TRUE,1,0),IF(D8=H$1,IF(H8=TRUE,1,0),IF(D8=I$1,IF(I8=TRUE,1,0),0)))))</f>
        <v>2</v>
      </c>
      <c r="N8" s="2">
        <f>IF(D8="Everyone",Summary!$B$4,1)</f>
        <v>4</v>
      </c>
    </row>
    <row r="9" spans="1:14" x14ac:dyDescent="0.25">
      <c r="A9" t="s">
        <v>32</v>
      </c>
      <c r="B9" t="s">
        <v>15</v>
      </c>
      <c r="C9" t="s">
        <v>26</v>
      </c>
      <c r="D9" t="s">
        <v>17</v>
      </c>
      <c r="E9" t="s">
        <v>33</v>
      </c>
      <c r="F9" t="b">
        <v>1</v>
      </c>
      <c r="G9" t="b">
        <v>1</v>
      </c>
      <c r="H9" t="b">
        <v>0</v>
      </c>
      <c r="I9" t="b">
        <v>0</v>
      </c>
      <c r="J9" t="str">
        <f>IF(ISBLANK(A9),"",IF(L9=TRUE,IF(M9&gt;=N9,"Packed","To pack"),"Not this trip"))</f>
        <v>To pack</v>
      </c>
      <c r="L9" t="b">
        <f>IFERROR(VLOOKUP(B9,'Trip Setup'!A:B,2,FALSE),FALSE)</f>
        <v>1</v>
      </c>
      <c r="M9" s="2">
        <f>IF(OR(D9="Everyone",D9="Shared"),COUNTIF(F9:I9,TRUE),IF(D9=F$1,IF(F9=TRUE,1,0),IF(D9=G$1,IF(G9=TRUE,1,0),IF(D9=H$1,IF(H9=TRUE,1,0),IF(D9=I$1,IF(I9=TRUE,1,0),0)))))</f>
        <v>2</v>
      </c>
      <c r="N9" s="2">
        <f>IF(D9="Everyone",Summary!$B$4,1)</f>
        <v>4</v>
      </c>
    </row>
    <row r="10" spans="1:14" x14ac:dyDescent="0.25">
      <c r="A10" t="s">
        <v>34</v>
      </c>
      <c r="B10" t="s">
        <v>15</v>
      </c>
      <c r="C10" t="s">
        <v>26</v>
      </c>
      <c r="D10" t="s">
        <v>17</v>
      </c>
      <c r="E10" t="s">
        <v>35</v>
      </c>
      <c r="F10" t="b">
        <v>1</v>
      </c>
      <c r="G10" t="b">
        <v>1</v>
      </c>
      <c r="H10" t="b">
        <v>1</v>
      </c>
      <c r="I10" t="b">
        <v>1</v>
      </c>
      <c r="J10" t="str">
        <f>IF(ISBLANK(A10),"",IF(L10=TRUE,IF(M10&gt;=N10,"Packed","To pack"),"Not this trip"))</f>
        <v>Packed</v>
      </c>
      <c r="L10" t="b">
        <f>IFERROR(VLOOKUP(B10,'Trip Setup'!A:B,2,FALSE),FALSE)</f>
        <v>1</v>
      </c>
      <c r="M10" s="2">
        <f>IF(OR(D10="Everyone",D10="Shared"),COUNTIF(F10:I10,TRUE),IF(D10=F$1,IF(F10=TRUE,1,0),IF(D10=G$1,IF(G10=TRUE,1,0),IF(D10=H$1,IF(H10=TRUE,1,0),IF(D10=I$1,IF(I10=TRUE,1,0),0)))))</f>
        <v>4</v>
      </c>
      <c r="N10" s="2">
        <f>IF(D10="Everyone",Summary!$B$4,1)</f>
        <v>4</v>
      </c>
    </row>
    <row r="11" spans="1:14" x14ac:dyDescent="0.25">
      <c r="A11" t="s">
        <v>36</v>
      </c>
      <c r="B11" t="s">
        <v>15</v>
      </c>
      <c r="C11" t="s">
        <v>26</v>
      </c>
      <c r="D11" t="s">
        <v>17</v>
      </c>
      <c r="E11" t="s">
        <v>20</v>
      </c>
      <c r="F11" t="b">
        <v>0</v>
      </c>
      <c r="G11" t="b">
        <v>1</v>
      </c>
      <c r="H11" t="b">
        <v>0</v>
      </c>
      <c r="I11" t="b">
        <v>0</v>
      </c>
      <c r="J11" t="str">
        <f>IF(ISBLANK(A11),"",IF(L11=TRUE,IF(M11&gt;=N11,"Packed","To pack"),"Not this trip"))</f>
        <v>To pack</v>
      </c>
      <c r="K11" t="s">
        <v>37</v>
      </c>
      <c r="L11" t="b">
        <f>IFERROR(VLOOKUP(B11,'Trip Setup'!A:B,2,FALSE),FALSE)</f>
        <v>1</v>
      </c>
      <c r="M11" s="2">
        <f>IF(OR(D11="Everyone",D11="Shared"),COUNTIF(F11:I11,TRUE),IF(D11=F$1,IF(F11=TRUE,1,0),IF(D11=G$1,IF(G11=TRUE,1,0),IF(D11=H$1,IF(H11=TRUE,1,0),IF(D11=I$1,IF(I11=TRUE,1,0),0)))))</f>
        <v>1</v>
      </c>
      <c r="N11" s="2">
        <f>IF(D11="Everyone",Summary!$B$4,1)</f>
        <v>4</v>
      </c>
    </row>
    <row r="12" spans="1:14" x14ac:dyDescent="0.25">
      <c r="A12" t="s">
        <v>38</v>
      </c>
      <c r="B12" t="s">
        <v>15</v>
      </c>
      <c r="C12" t="s">
        <v>26</v>
      </c>
      <c r="D12" t="s">
        <v>17</v>
      </c>
      <c r="E12" t="s">
        <v>39</v>
      </c>
      <c r="F12" t="b">
        <v>1</v>
      </c>
      <c r="G12" t="b">
        <v>1</v>
      </c>
      <c r="H12" t="b">
        <v>1</v>
      </c>
      <c r="I12" t="b">
        <v>1</v>
      </c>
      <c r="J12" t="str">
        <f>IF(ISBLANK(A12),"",IF(L12=TRUE,IF(M12&gt;=N12,"Packed","To pack"),"Not this trip"))</f>
        <v>Packed</v>
      </c>
      <c r="L12" t="b">
        <f>IFERROR(VLOOKUP(B12,'Trip Setup'!A:B,2,FALSE),FALSE)</f>
        <v>1</v>
      </c>
      <c r="M12" s="2">
        <f>IF(OR(D12="Everyone",D12="Shared"),COUNTIF(F12:I12,TRUE),IF(D12=F$1,IF(F12=TRUE,1,0),IF(D12=G$1,IF(G12=TRUE,1,0),IF(D12=H$1,IF(H12=TRUE,1,0),IF(D12=I$1,IF(I12=TRUE,1,0),0)))))</f>
        <v>4</v>
      </c>
      <c r="N12" s="2">
        <f>IF(D12="Everyone",Summary!$B$4,1)</f>
        <v>4</v>
      </c>
    </row>
    <row r="13" spans="1:14" x14ac:dyDescent="0.25">
      <c r="A13" t="s">
        <v>40</v>
      </c>
      <c r="B13" t="s">
        <v>15</v>
      </c>
      <c r="C13" t="s">
        <v>41</v>
      </c>
      <c r="D13" t="s">
        <v>17</v>
      </c>
      <c r="E13" t="s">
        <v>18</v>
      </c>
      <c r="F13" t="b">
        <v>0</v>
      </c>
      <c r="G13" t="b">
        <v>0</v>
      </c>
      <c r="H13" t="b">
        <v>0</v>
      </c>
      <c r="I13" t="b">
        <v>0</v>
      </c>
      <c r="J13" t="str">
        <f>IF(ISBLANK(A13),"",IF(L13=TRUE,IF(M13&gt;=N13,"Packed","To pack"),"Not this trip"))</f>
        <v>To pack</v>
      </c>
      <c r="K13" t="s">
        <v>42</v>
      </c>
      <c r="L13" t="b">
        <f>IFERROR(VLOOKUP(B13,'Trip Setup'!A:B,2,FALSE),FALSE)</f>
        <v>1</v>
      </c>
      <c r="M13" s="2">
        <f>IF(OR(D13="Everyone",D13="Shared"),COUNTIF(F13:I13,TRUE),IF(D13=F$1,IF(F13=TRUE,1,0),IF(D13=G$1,IF(G13=TRUE,1,0),IF(D13=H$1,IF(H13=TRUE,1,0),IF(D13=I$1,IF(I13=TRUE,1,0),0)))))</f>
        <v>0</v>
      </c>
      <c r="N13" s="2">
        <f>IF(D13="Everyone",Summary!$B$4,1)</f>
        <v>4</v>
      </c>
    </row>
    <row r="14" spans="1:14" x14ac:dyDescent="0.25">
      <c r="A14" t="s">
        <v>43</v>
      </c>
      <c r="B14" t="s">
        <v>15</v>
      </c>
      <c r="C14" t="s">
        <v>41</v>
      </c>
      <c r="D14" t="s">
        <v>22</v>
      </c>
      <c r="E14" t="s">
        <v>20</v>
      </c>
      <c r="F14" t="b">
        <v>0</v>
      </c>
      <c r="G14" t="b">
        <v>0</v>
      </c>
      <c r="H14" t="b">
        <v>0</v>
      </c>
      <c r="I14" t="b">
        <v>0</v>
      </c>
      <c r="J14" t="str">
        <f>IF(ISBLANK(A14),"",IF(L14=TRUE,IF(M14&gt;=N14,"Packed","To pack"),"Not this trip"))</f>
        <v>To pack</v>
      </c>
      <c r="L14" t="b">
        <f>IFERROR(VLOOKUP(B14,'Trip Setup'!A:B,2,FALSE),FALSE)</f>
        <v>1</v>
      </c>
      <c r="M14" s="2">
        <f>IF(OR(D14="Everyone",D14="Shared"),COUNTIF(F14:I14,TRUE),IF(D14=F$1,IF(F14=TRUE,1,0),IF(D14=G$1,IF(G14=TRUE,1,0),IF(D14=H$1,IF(H14=TRUE,1,0),IF(D14=I$1,IF(I14=TRUE,1,0),0)))))</f>
        <v>0</v>
      </c>
      <c r="N14" s="2">
        <f>IF(D14="Everyone",Summary!$B$4,1)</f>
        <v>1</v>
      </c>
    </row>
    <row r="15" spans="1:14" x14ac:dyDescent="0.25">
      <c r="A15" t="s">
        <v>44</v>
      </c>
      <c r="B15" t="s">
        <v>15</v>
      </c>
      <c r="C15" t="s">
        <v>41</v>
      </c>
      <c r="D15" t="s">
        <v>22</v>
      </c>
      <c r="E15" t="s">
        <v>45</v>
      </c>
      <c r="F15" t="b">
        <v>0</v>
      </c>
      <c r="G15" t="b">
        <v>1</v>
      </c>
      <c r="H15" t="b">
        <v>0</v>
      </c>
      <c r="I15" t="b">
        <v>0</v>
      </c>
      <c r="J15" t="str">
        <f>IF(ISBLANK(A15),"",IF(L15=TRUE,IF(M15&gt;=N15,"Packed","To pack"),"Not this trip"))</f>
        <v>Packed</v>
      </c>
      <c r="L15" t="b">
        <f>IFERROR(VLOOKUP(B15,'Trip Setup'!A:B,2,FALSE),FALSE)</f>
        <v>1</v>
      </c>
      <c r="M15" s="2">
        <f>IF(OR(D15="Everyone",D15="Shared"),COUNTIF(F15:I15,TRUE),IF(D15=F$1,IF(F15=TRUE,1,0),IF(D15=G$1,IF(G15=TRUE,1,0),IF(D15=H$1,IF(H15=TRUE,1,0),IF(D15=I$1,IF(I15=TRUE,1,0),0)))))</f>
        <v>1</v>
      </c>
      <c r="N15" s="2">
        <f>IF(D15="Everyone",Summary!$B$4,1)</f>
        <v>1</v>
      </c>
    </row>
    <row r="16" spans="1:14" x14ac:dyDescent="0.25">
      <c r="A16" t="s">
        <v>46</v>
      </c>
      <c r="B16" t="s">
        <v>15</v>
      </c>
      <c r="C16" t="s">
        <v>41</v>
      </c>
      <c r="D16" t="s">
        <v>6</v>
      </c>
      <c r="E16" t="s">
        <v>20</v>
      </c>
      <c r="F16" t="b">
        <v>0</v>
      </c>
      <c r="G16" t="b">
        <v>0</v>
      </c>
      <c r="H16" t="b">
        <v>0</v>
      </c>
      <c r="I16" t="b">
        <v>0</v>
      </c>
      <c r="J16" t="str">
        <f>IF(ISBLANK(A16),"",IF(L16=TRUE,IF(M16&gt;=N16,"Packed","To pack"),"Not this trip"))</f>
        <v>To pack</v>
      </c>
      <c r="L16" t="b">
        <f>IFERROR(VLOOKUP(B16,'Trip Setup'!A:B,2,FALSE),FALSE)</f>
        <v>1</v>
      </c>
      <c r="M16" s="2">
        <f>IF(OR(D16="Everyone",D16="Shared"),COUNTIF(F16:I16,TRUE),IF(D16=F$1,IF(F16=TRUE,1,0),IF(D16=G$1,IF(G16=TRUE,1,0),IF(D16=H$1,IF(H16=TRUE,1,0),IF(D16=I$1,IF(I16=TRUE,1,0),0)))))</f>
        <v>0</v>
      </c>
      <c r="N16" s="2">
        <f>IF(D16="Everyone",Summary!$B$4,1)</f>
        <v>1</v>
      </c>
    </row>
    <row r="17" spans="1:14" x14ac:dyDescent="0.25">
      <c r="A17" t="s">
        <v>47</v>
      </c>
      <c r="B17" t="s">
        <v>15</v>
      </c>
      <c r="C17" t="s">
        <v>48</v>
      </c>
      <c r="D17" t="s">
        <v>5</v>
      </c>
      <c r="E17" t="s">
        <v>49</v>
      </c>
      <c r="F17" t="b">
        <v>0</v>
      </c>
      <c r="G17" t="b">
        <v>0</v>
      </c>
      <c r="H17" t="b">
        <v>0</v>
      </c>
      <c r="I17" t="b">
        <v>0</v>
      </c>
      <c r="J17" t="str">
        <f>IF(ISBLANK(A17),"",IF(L17=TRUE,IF(M17&gt;=N17,"Packed","To pack"),"Not this trip"))</f>
        <v>To pack</v>
      </c>
      <c r="K17" t="s">
        <v>50</v>
      </c>
      <c r="L17" t="b">
        <f>IFERROR(VLOOKUP(B17,'Trip Setup'!A:B,2,FALSE),FALSE)</f>
        <v>1</v>
      </c>
      <c r="M17" s="2">
        <f>IF(OR(D17="Everyone",D17="Shared"),COUNTIF(F17:I17,TRUE),IF(D17=F$1,IF(F17=TRUE,1,0),IF(D17=G$1,IF(G17=TRUE,1,0),IF(D17=H$1,IF(H17=TRUE,1,0),IF(D17=I$1,IF(I17=TRUE,1,0),0)))))</f>
        <v>0</v>
      </c>
      <c r="N17" s="2">
        <f>IF(D17="Everyone",Summary!$B$4,1)</f>
        <v>1</v>
      </c>
    </row>
    <row r="18" spans="1:14" x14ac:dyDescent="0.25">
      <c r="A18" t="s">
        <v>51</v>
      </c>
      <c r="B18" t="s">
        <v>15</v>
      </c>
      <c r="C18" t="s">
        <v>48</v>
      </c>
      <c r="D18" t="s">
        <v>6</v>
      </c>
      <c r="F18" t="b">
        <v>0</v>
      </c>
      <c r="G18" t="b">
        <v>1</v>
      </c>
      <c r="H18" t="b">
        <v>0</v>
      </c>
      <c r="I18" t="b">
        <v>0</v>
      </c>
      <c r="J18" t="str">
        <f>IF(ISBLANK(A18),"",IF(L18=TRUE,IF(M18&gt;=N18,"Packed","To pack"),"Not this trip"))</f>
        <v>Packed</v>
      </c>
      <c r="L18" t="b">
        <f>IFERROR(VLOOKUP(B18,'Trip Setup'!A:B,2,FALSE),FALSE)</f>
        <v>1</v>
      </c>
      <c r="M18" s="2">
        <f>IF(OR(D18="Everyone",D18="Shared"),COUNTIF(F18:I18,TRUE),IF(D18=F$1,IF(F18=TRUE,1,0),IF(D18=G$1,IF(G18=TRUE,1,0),IF(D18=H$1,IF(H18=TRUE,1,0),IF(D18=I$1,IF(I18=TRUE,1,0),0)))))</f>
        <v>1</v>
      </c>
      <c r="N18" s="2">
        <f>IF(D18="Everyone",Summary!$B$4,1)</f>
        <v>1</v>
      </c>
    </row>
    <row r="19" spans="1:14" x14ac:dyDescent="0.25">
      <c r="A19" t="s">
        <v>52</v>
      </c>
      <c r="B19" t="s">
        <v>15</v>
      </c>
      <c r="C19" t="s">
        <v>48</v>
      </c>
      <c r="D19" t="s">
        <v>22</v>
      </c>
      <c r="E19" t="s">
        <v>20</v>
      </c>
      <c r="F19" t="b">
        <v>1</v>
      </c>
      <c r="G19" t="b">
        <v>0</v>
      </c>
      <c r="H19" t="b">
        <v>0</v>
      </c>
      <c r="I19" t="b">
        <v>0</v>
      </c>
      <c r="J19" t="str">
        <f>IF(ISBLANK(A19),"",IF(L19=TRUE,IF(M19&gt;=N19,"Packed","To pack"),"Not this trip"))</f>
        <v>Packed</v>
      </c>
      <c r="L19" t="b">
        <f>IFERROR(VLOOKUP(B19,'Trip Setup'!A:B,2,FALSE),FALSE)</f>
        <v>1</v>
      </c>
      <c r="M19" s="2">
        <f>IF(OR(D19="Everyone",D19="Shared"),COUNTIF(F19:I19,TRUE),IF(D19=F$1,IF(F19=TRUE,1,0),IF(D19=G$1,IF(G19=TRUE,1,0),IF(D19=H$1,IF(H19=TRUE,1,0),IF(D19=I$1,IF(I19=TRUE,1,0),0)))))</f>
        <v>1</v>
      </c>
      <c r="N19" s="2">
        <f>IF(D19="Everyone",Summary!$B$4,1)</f>
        <v>1</v>
      </c>
    </row>
    <row r="20" spans="1:14" x14ac:dyDescent="0.25">
      <c r="A20" t="s">
        <v>53</v>
      </c>
      <c r="B20" t="s">
        <v>15</v>
      </c>
      <c r="C20" t="s">
        <v>54</v>
      </c>
      <c r="D20" t="s">
        <v>22</v>
      </c>
      <c r="E20" t="s">
        <v>35</v>
      </c>
      <c r="F20" t="b">
        <v>0</v>
      </c>
      <c r="G20" t="b">
        <v>0</v>
      </c>
      <c r="H20" t="b">
        <v>0</v>
      </c>
      <c r="I20" t="b">
        <v>0</v>
      </c>
      <c r="J20" t="str">
        <f>IF(ISBLANK(A20),"",IF(L20=TRUE,IF(M20&gt;=N20,"Packed","To pack"),"Not this trip"))</f>
        <v>To pack</v>
      </c>
      <c r="L20" t="b">
        <f>IFERROR(VLOOKUP(B20,'Trip Setup'!A:B,2,FALSE),FALSE)</f>
        <v>1</v>
      </c>
      <c r="M20" s="2">
        <f>IF(OR(D20="Everyone",D20="Shared"),COUNTIF(F20:I20,TRUE),IF(D20=F$1,IF(F20=TRUE,1,0),IF(D20=G$1,IF(G20=TRUE,1,0),IF(D20=H$1,IF(H20=TRUE,1,0),IF(D20=I$1,IF(I20=TRUE,1,0),0)))))</f>
        <v>0</v>
      </c>
      <c r="N20" s="2">
        <f>IF(D20="Everyone",Summary!$B$4,1)</f>
        <v>1</v>
      </c>
    </row>
    <row r="21" spans="1:14" x14ac:dyDescent="0.25">
      <c r="A21" t="s">
        <v>55</v>
      </c>
      <c r="B21" t="s">
        <v>15</v>
      </c>
      <c r="C21" t="s">
        <v>54</v>
      </c>
      <c r="D21" t="s">
        <v>22</v>
      </c>
      <c r="E21" t="s">
        <v>20</v>
      </c>
      <c r="F21" t="b">
        <v>1</v>
      </c>
      <c r="G21" t="b">
        <v>0</v>
      </c>
      <c r="H21" t="b">
        <v>0</v>
      </c>
      <c r="I21" t="b">
        <v>0</v>
      </c>
      <c r="J21" t="str">
        <f>IF(ISBLANK(A21),"",IF(L21=TRUE,IF(M21&gt;=N21,"Packed","To pack"),"Not this trip"))</f>
        <v>Packed</v>
      </c>
      <c r="L21" t="b">
        <f>IFERROR(VLOOKUP(B21,'Trip Setup'!A:B,2,FALSE),FALSE)</f>
        <v>1</v>
      </c>
      <c r="M21" s="2">
        <f>IF(OR(D21="Everyone",D21="Shared"),COUNTIF(F21:I21,TRUE),IF(D21=F$1,IF(F21=TRUE,1,0),IF(D21=G$1,IF(G21=TRUE,1,0),IF(D21=H$1,IF(H21=TRUE,1,0),IF(D21=I$1,IF(I21=TRUE,1,0),0)))))</f>
        <v>1</v>
      </c>
      <c r="N21" s="2">
        <f>IF(D21="Everyone",Summary!$B$4,1)</f>
        <v>1</v>
      </c>
    </row>
    <row r="22" spans="1:14" x14ac:dyDescent="0.25">
      <c r="A22" t="s">
        <v>56</v>
      </c>
      <c r="B22" t="s">
        <v>15</v>
      </c>
      <c r="C22" t="s">
        <v>54</v>
      </c>
      <c r="D22" t="s">
        <v>7</v>
      </c>
      <c r="E22" t="s">
        <v>20</v>
      </c>
      <c r="F22" t="b">
        <v>0</v>
      </c>
      <c r="G22" t="b">
        <v>0</v>
      </c>
      <c r="H22" t="b">
        <v>1</v>
      </c>
      <c r="I22" t="b">
        <v>0</v>
      </c>
      <c r="J22" t="str">
        <f>IF(ISBLANK(A22),"",IF(L22=TRUE,IF(M22&gt;=N22,"Packed","To pack"),"Not this trip"))</f>
        <v>Packed</v>
      </c>
      <c r="L22" t="b">
        <f>IFERROR(VLOOKUP(B22,'Trip Setup'!A:B,2,FALSE),FALSE)</f>
        <v>1</v>
      </c>
      <c r="M22" s="2">
        <f>IF(OR(D22="Everyone",D22="Shared"),COUNTIF(F22:I22,TRUE),IF(D22=F$1,IF(F22=TRUE,1,0),IF(D22=G$1,IF(G22=TRUE,1,0),IF(D22=H$1,IF(H22=TRUE,1,0),IF(D22=I$1,IF(I22=TRUE,1,0),0)))))</f>
        <v>1</v>
      </c>
      <c r="N22" s="2">
        <f>IF(D22="Everyone",Summary!$B$4,1)</f>
        <v>1</v>
      </c>
    </row>
    <row r="23" spans="1:14" x14ac:dyDescent="0.25">
      <c r="A23" t="s">
        <v>57</v>
      </c>
      <c r="B23" t="s">
        <v>15</v>
      </c>
      <c r="C23" t="s">
        <v>58</v>
      </c>
      <c r="D23" t="s">
        <v>22</v>
      </c>
      <c r="F23" t="b">
        <v>0</v>
      </c>
      <c r="G23" t="b">
        <v>0</v>
      </c>
      <c r="H23" t="b">
        <v>0</v>
      </c>
      <c r="I23" t="b">
        <v>0</v>
      </c>
      <c r="J23" t="str">
        <f>IF(ISBLANK(A23),"",IF(L23=TRUE,IF(M23&gt;=N23,"Packed","To pack"),"Not this trip"))</f>
        <v>To pack</v>
      </c>
      <c r="L23" t="b">
        <f>IFERROR(VLOOKUP(B23,'Trip Setup'!A:B,2,FALSE),FALSE)</f>
        <v>1</v>
      </c>
      <c r="M23" s="2">
        <f>IF(OR(D23="Everyone",D23="Shared"),COUNTIF(F23:I23,TRUE),IF(D23=F$1,IF(F23=TRUE,1,0),IF(D23=G$1,IF(G23=TRUE,1,0),IF(D23=H$1,IF(H23=TRUE,1,0),IF(D23=I$1,IF(I23=TRUE,1,0),0)))))</f>
        <v>0</v>
      </c>
      <c r="N23" s="2">
        <f>IF(D23="Everyone",Summary!$B$4,1)</f>
        <v>1</v>
      </c>
    </row>
    <row r="24" spans="1:14" x14ac:dyDescent="0.25">
      <c r="A24" t="s">
        <v>59</v>
      </c>
      <c r="B24" t="s">
        <v>15</v>
      </c>
      <c r="C24" t="s">
        <v>58</v>
      </c>
      <c r="D24" t="s">
        <v>8</v>
      </c>
      <c r="E24" t="s">
        <v>20</v>
      </c>
      <c r="F24" t="b">
        <v>0</v>
      </c>
      <c r="G24" t="b">
        <v>0</v>
      </c>
      <c r="H24" t="b">
        <v>0</v>
      </c>
      <c r="I24" t="b">
        <v>0</v>
      </c>
      <c r="J24" t="str">
        <f>IF(ISBLANK(A24),"",IF(L24=TRUE,IF(M24&gt;=N24,"Packed","To pack"),"Not this trip"))</f>
        <v>To pack</v>
      </c>
      <c r="K24" t="s">
        <v>60</v>
      </c>
      <c r="L24" t="b">
        <f>IFERROR(VLOOKUP(B24,'Trip Setup'!A:B,2,FALSE),FALSE)</f>
        <v>1</v>
      </c>
      <c r="M24" s="2">
        <f>IF(OR(D24="Everyone",D24="Shared"),COUNTIF(F24:I24,TRUE),IF(D24=F$1,IF(F24=TRUE,1,0),IF(D24=G$1,IF(G24=TRUE,1,0),IF(D24=H$1,IF(H24=TRUE,1,0),IF(D24=I$1,IF(I24=TRUE,1,0),0)))))</f>
        <v>0</v>
      </c>
      <c r="N24" s="2">
        <f>IF(D24="Everyone",Summary!$B$4,1)</f>
        <v>1</v>
      </c>
    </row>
    <row r="25" spans="1:14" x14ac:dyDescent="0.25">
      <c r="A25" t="s">
        <v>61</v>
      </c>
      <c r="B25" t="s">
        <v>62</v>
      </c>
      <c r="C25" t="s">
        <v>16</v>
      </c>
      <c r="D25" t="s">
        <v>22</v>
      </c>
      <c r="E25" t="s">
        <v>45</v>
      </c>
      <c r="F25" t="b">
        <v>1</v>
      </c>
      <c r="G25" t="b">
        <v>0</v>
      </c>
      <c r="H25" t="b">
        <v>0</v>
      </c>
      <c r="I25" t="b">
        <v>0</v>
      </c>
      <c r="J25" t="str">
        <f>IF(ISBLANK(A25),"",IF(L25=TRUE,IF(M25&gt;=N25,"Packed","To pack"),"Not this trip"))</f>
        <v>Packed</v>
      </c>
      <c r="K25" t="s">
        <v>63</v>
      </c>
      <c r="L25" t="b">
        <f>IFERROR(VLOOKUP(B25,'Trip Setup'!A:B,2,FALSE),FALSE)</f>
        <v>1</v>
      </c>
      <c r="M25" s="2">
        <f>IF(OR(D25="Everyone",D25="Shared"),COUNTIF(F25:I25,TRUE),IF(D25=F$1,IF(F25=TRUE,1,0),IF(D25=G$1,IF(G25=TRUE,1,0),IF(D25=H$1,IF(H25=TRUE,1,0),IF(D25=I$1,IF(I25=TRUE,1,0),0)))))</f>
        <v>1</v>
      </c>
      <c r="N25" s="2">
        <f>IF(D25="Everyone",Summary!$B$4,1)</f>
        <v>1</v>
      </c>
    </row>
    <row r="26" spans="1:14" x14ac:dyDescent="0.25">
      <c r="A26" t="s">
        <v>64</v>
      </c>
      <c r="B26" t="s">
        <v>62</v>
      </c>
      <c r="C26" t="s">
        <v>65</v>
      </c>
      <c r="D26" t="s">
        <v>17</v>
      </c>
      <c r="E26" t="s">
        <v>18</v>
      </c>
      <c r="F26" t="b">
        <v>1</v>
      </c>
      <c r="G26" t="b">
        <v>1</v>
      </c>
      <c r="H26" t="b">
        <v>1</v>
      </c>
      <c r="I26" t="b">
        <v>1</v>
      </c>
      <c r="J26" t="str">
        <f>IF(ISBLANK(A26),"",IF(L26=TRUE,IF(M26&gt;=N26,"Packed","To pack"),"Not this trip"))</f>
        <v>Packed</v>
      </c>
      <c r="L26" t="b">
        <f>IFERROR(VLOOKUP(B26,'Trip Setup'!A:B,2,FALSE),FALSE)</f>
        <v>1</v>
      </c>
      <c r="M26" s="2">
        <f>IF(OR(D26="Everyone",D26="Shared"),COUNTIF(F26:I26,TRUE),IF(D26=F$1,IF(F26=TRUE,1,0),IF(D26=G$1,IF(G26=TRUE,1,0),IF(D26=H$1,IF(H26=TRUE,1,0),IF(D26=I$1,IF(I26=TRUE,1,0),0)))))</f>
        <v>4</v>
      </c>
      <c r="N26" s="2">
        <f>IF(D26="Everyone",Summary!$B$4,1)</f>
        <v>4</v>
      </c>
    </row>
    <row r="27" spans="1:14" x14ac:dyDescent="0.25">
      <c r="A27" t="s">
        <v>66</v>
      </c>
      <c r="B27" t="s">
        <v>62</v>
      </c>
      <c r="C27" t="s">
        <v>26</v>
      </c>
      <c r="D27" t="s">
        <v>17</v>
      </c>
      <c r="E27" t="s">
        <v>18</v>
      </c>
      <c r="F27" t="b">
        <v>1</v>
      </c>
      <c r="G27" t="b">
        <v>1</v>
      </c>
      <c r="H27" t="b">
        <v>0</v>
      </c>
      <c r="I27" t="b">
        <v>0</v>
      </c>
      <c r="J27" t="str">
        <f>IF(ISBLANK(A27),"",IF(L27=TRUE,IF(M27&gt;=N27,"Packed","To pack"),"Not this trip"))</f>
        <v>To pack</v>
      </c>
      <c r="L27" t="b">
        <f>IFERROR(VLOOKUP(B27,'Trip Setup'!A:B,2,FALSE),FALSE)</f>
        <v>1</v>
      </c>
      <c r="M27" s="2">
        <f>IF(OR(D27="Everyone",D27="Shared"),COUNTIF(F27:I27,TRUE),IF(D27=F$1,IF(F27=TRUE,1,0),IF(D27=G$1,IF(G27=TRUE,1,0),IF(D27=H$1,IF(H27=TRUE,1,0),IF(D27=I$1,IF(I27=TRUE,1,0),0)))))</f>
        <v>2</v>
      </c>
      <c r="N27" s="2">
        <f>IF(D27="Everyone",Summary!$B$4,1)</f>
        <v>4</v>
      </c>
    </row>
    <row r="28" spans="1:14" x14ac:dyDescent="0.25">
      <c r="A28" t="s">
        <v>67</v>
      </c>
      <c r="B28" t="s">
        <v>62</v>
      </c>
      <c r="C28" t="s">
        <v>65</v>
      </c>
      <c r="D28" t="s">
        <v>22</v>
      </c>
      <c r="E28" t="s">
        <v>20</v>
      </c>
      <c r="F28" t="b">
        <v>0</v>
      </c>
      <c r="G28" t="b">
        <v>0</v>
      </c>
      <c r="H28" t="b">
        <v>0</v>
      </c>
      <c r="I28" t="b">
        <v>0</v>
      </c>
      <c r="J28" t="str">
        <f>IF(ISBLANK(A28),"",IF(L28=TRUE,IF(M28&gt;=N28,"Packed","To pack"),"Not this trip"))</f>
        <v>To pack</v>
      </c>
      <c r="K28" t="s">
        <v>68</v>
      </c>
      <c r="L28" t="b">
        <f>IFERROR(VLOOKUP(B28,'Trip Setup'!A:B,2,FALSE),FALSE)</f>
        <v>1</v>
      </c>
      <c r="M28" s="2">
        <f>IF(OR(D28="Everyone",D28="Shared"),COUNTIF(F28:I28,TRUE),IF(D28=F$1,IF(F28=TRUE,1,0),IF(D28=G$1,IF(G28=TRUE,1,0),IF(D28=H$1,IF(H28=TRUE,1,0),IF(D28=I$1,IF(I28=TRUE,1,0),0)))))</f>
        <v>0</v>
      </c>
      <c r="N28" s="2">
        <f>IF(D28="Everyone",Summary!$B$4,1)</f>
        <v>1</v>
      </c>
    </row>
    <row r="29" spans="1:14" x14ac:dyDescent="0.25">
      <c r="A29" t="s">
        <v>69</v>
      </c>
      <c r="B29" t="s">
        <v>62</v>
      </c>
      <c r="C29" t="s">
        <v>65</v>
      </c>
      <c r="D29" t="s">
        <v>22</v>
      </c>
      <c r="E29" t="s">
        <v>20</v>
      </c>
      <c r="F29" t="b">
        <v>0</v>
      </c>
      <c r="G29" t="b">
        <v>1</v>
      </c>
      <c r="H29" t="b">
        <v>0</v>
      </c>
      <c r="I29" t="b">
        <v>0</v>
      </c>
      <c r="J29" t="str">
        <f>IF(ISBLANK(A29),"",IF(L29=TRUE,IF(M29&gt;=N29,"Packed","To pack"),"Not this trip"))</f>
        <v>Packed</v>
      </c>
      <c r="L29" t="b">
        <f>IFERROR(VLOOKUP(B29,'Trip Setup'!A:B,2,FALSE),FALSE)</f>
        <v>1</v>
      </c>
      <c r="M29" s="2">
        <f>IF(OR(D29="Everyone",D29="Shared"),COUNTIF(F29:I29,TRUE),IF(D29=F$1,IF(F29=TRUE,1,0),IF(D29=G$1,IF(G29=TRUE,1,0),IF(D29=H$1,IF(H29=TRUE,1,0),IF(D29=I$1,IF(I29=TRUE,1,0),0)))))</f>
        <v>1</v>
      </c>
      <c r="N29" s="2">
        <f>IF(D29="Everyone",Summary!$B$4,1)</f>
        <v>1</v>
      </c>
    </row>
    <row r="30" spans="1:14" x14ac:dyDescent="0.25">
      <c r="A30" t="s">
        <v>70</v>
      </c>
      <c r="B30" t="s">
        <v>62</v>
      </c>
      <c r="C30" t="s">
        <v>48</v>
      </c>
      <c r="D30" t="s">
        <v>22</v>
      </c>
      <c r="F30" t="b">
        <v>0</v>
      </c>
      <c r="G30" t="b">
        <v>0</v>
      </c>
      <c r="H30" t="b">
        <v>0</v>
      </c>
      <c r="I30" t="b">
        <v>0</v>
      </c>
      <c r="J30" t="str">
        <f>IF(ISBLANK(A30),"",IF(L30=TRUE,IF(M30&gt;=N30,"Packed","To pack"),"Not this trip"))</f>
        <v>To pack</v>
      </c>
      <c r="L30" t="b">
        <f>IFERROR(VLOOKUP(B30,'Trip Setup'!A:B,2,FALSE),FALSE)</f>
        <v>1</v>
      </c>
      <c r="M30" s="2">
        <f>IF(OR(D30="Everyone",D30="Shared"),COUNTIF(F30:I30,TRUE),IF(D30=F$1,IF(F30=TRUE,1,0),IF(D30=G$1,IF(G30=TRUE,1,0),IF(D30=H$1,IF(H30=TRUE,1,0),IF(D30=I$1,IF(I30=TRUE,1,0),0)))))</f>
        <v>0</v>
      </c>
      <c r="N30" s="2">
        <f>IF(D30="Everyone",Summary!$B$4,1)</f>
        <v>1</v>
      </c>
    </row>
    <row r="31" spans="1:14" x14ac:dyDescent="0.25">
      <c r="A31" t="s">
        <v>71</v>
      </c>
      <c r="B31" t="s">
        <v>62</v>
      </c>
      <c r="C31" t="s">
        <v>65</v>
      </c>
      <c r="D31" t="s">
        <v>22</v>
      </c>
      <c r="E31" t="s">
        <v>72</v>
      </c>
      <c r="F31" t="b">
        <v>1</v>
      </c>
      <c r="G31" t="b">
        <v>0</v>
      </c>
      <c r="H31" t="b">
        <v>0</v>
      </c>
      <c r="I31" t="b">
        <v>0</v>
      </c>
      <c r="J31" t="str">
        <f>IF(ISBLANK(A31),"",IF(L31=TRUE,IF(M31&gt;=N31,"Packed","To pack"),"Not this trip"))</f>
        <v>Packed</v>
      </c>
      <c r="K31" t="s">
        <v>73</v>
      </c>
      <c r="L31" t="b">
        <f>IFERROR(VLOOKUP(B31,'Trip Setup'!A:B,2,FALSE),FALSE)</f>
        <v>1</v>
      </c>
      <c r="M31" s="2">
        <f>IF(OR(D31="Everyone",D31="Shared"),COUNTIF(F31:I31,TRUE),IF(D31=F$1,IF(F31=TRUE,1,0),IF(D31=G$1,IF(G31=TRUE,1,0),IF(D31=H$1,IF(H31=TRUE,1,0),IF(D31=I$1,IF(I31=TRUE,1,0),0)))))</f>
        <v>1</v>
      </c>
      <c r="N31" s="2">
        <f>IF(D31="Everyone",Summary!$B$4,1)</f>
        <v>1</v>
      </c>
    </row>
    <row r="32" spans="1:14" x14ac:dyDescent="0.25">
      <c r="A32" t="s">
        <v>74</v>
      </c>
      <c r="B32" t="s">
        <v>62</v>
      </c>
      <c r="C32" t="s">
        <v>54</v>
      </c>
      <c r="D32" t="s">
        <v>22</v>
      </c>
      <c r="E32" t="s">
        <v>20</v>
      </c>
      <c r="F32" t="b">
        <v>0</v>
      </c>
      <c r="G32" t="b">
        <v>0</v>
      </c>
      <c r="H32" t="b">
        <v>0</v>
      </c>
      <c r="I32" t="b">
        <v>0</v>
      </c>
      <c r="J32" t="str">
        <f>IF(ISBLANK(A32),"",IF(L32=TRUE,IF(M32&gt;=N32,"Packed","To pack"),"Not this trip"))</f>
        <v>To pack</v>
      </c>
      <c r="K32" t="s">
        <v>75</v>
      </c>
      <c r="L32" t="b">
        <f>IFERROR(VLOOKUP(B32,'Trip Setup'!A:B,2,FALSE),FALSE)</f>
        <v>1</v>
      </c>
      <c r="M32" s="2">
        <f>IF(OR(D32="Everyone",D32="Shared"),COUNTIF(F32:I32,TRUE),IF(D32=F$1,IF(F32=TRUE,1,0),IF(D32=G$1,IF(G32=TRUE,1,0),IF(D32=H$1,IF(H32=TRUE,1,0),IF(D32=I$1,IF(I32=TRUE,1,0),0)))))</f>
        <v>0</v>
      </c>
      <c r="N32" s="2">
        <f>IF(D32="Everyone",Summary!$B$4,1)</f>
        <v>1</v>
      </c>
    </row>
    <row r="33" spans="1:14" x14ac:dyDescent="0.25">
      <c r="A33" t="s">
        <v>76</v>
      </c>
      <c r="B33" t="s">
        <v>62</v>
      </c>
      <c r="C33" t="s">
        <v>65</v>
      </c>
      <c r="D33" t="s">
        <v>17</v>
      </c>
      <c r="E33" t="s">
        <v>18</v>
      </c>
      <c r="F33" t="b">
        <v>1</v>
      </c>
      <c r="G33" t="b">
        <v>1</v>
      </c>
      <c r="H33" t="b">
        <v>0</v>
      </c>
      <c r="I33" t="b">
        <v>0</v>
      </c>
      <c r="J33" t="str">
        <f>IF(ISBLANK(A33),"",IF(L33=TRUE,IF(M33&gt;=N33,"Packed","To pack"),"Not this trip"))</f>
        <v>To pack</v>
      </c>
      <c r="L33" t="b">
        <f>IFERROR(VLOOKUP(B33,'Trip Setup'!A:B,2,FALSE),FALSE)</f>
        <v>1</v>
      </c>
      <c r="M33" s="2">
        <f>IF(OR(D33="Everyone",D33="Shared"),COUNTIF(F33:I33,TRUE),IF(D33=F$1,IF(F33=TRUE,1,0),IF(D33=G$1,IF(G33=TRUE,1,0),IF(D33=H$1,IF(H33=TRUE,1,0),IF(D33=I$1,IF(I33=TRUE,1,0),0)))))</f>
        <v>2</v>
      </c>
      <c r="N33" s="2">
        <f>IF(D33="Everyone",Summary!$B$4,1)</f>
        <v>4</v>
      </c>
    </row>
    <row r="34" spans="1:14" x14ac:dyDescent="0.25">
      <c r="A34" t="s">
        <v>77</v>
      </c>
      <c r="B34" t="s">
        <v>62</v>
      </c>
      <c r="C34" t="s">
        <v>16</v>
      </c>
      <c r="D34" t="s">
        <v>5</v>
      </c>
      <c r="F34" t="b">
        <v>0</v>
      </c>
      <c r="G34" t="b">
        <v>0</v>
      </c>
      <c r="H34" t="b">
        <v>0</v>
      </c>
      <c r="I34" t="b">
        <v>0</v>
      </c>
      <c r="J34" t="str">
        <f>IF(ISBLANK(A34),"",IF(L34=TRUE,IF(M34&gt;=N34,"Packed","To pack"),"Not this trip"))</f>
        <v>To pack</v>
      </c>
      <c r="L34" t="b">
        <f>IFERROR(VLOOKUP(B34,'Trip Setup'!A:B,2,FALSE),FALSE)</f>
        <v>1</v>
      </c>
      <c r="M34" s="2">
        <f>IF(OR(D34="Everyone",D34="Shared"),COUNTIF(F34:I34,TRUE),IF(D34=F$1,IF(F34=TRUE,1,0),IF(D34=G$1,IF(G34=TRUE,1,0),IF(D34=H$1,IF(H34=TRUE,1,0),IF(D34=I$1,IF(I34=TRUE,1,0),0)))))</f>
        <v>0</v>
      </c>
      <c r="N34" s="2">
        <f>IF(D34="Everyone",Summary!$B$4,1)</f>
        <v>1</v>
      </c>
    </row>
    <row r="35" spans="1:14" x14ac:dyDescent="0.25">
      <c r="A35" t="s">
        <v>78</v>
      </c>
      <c r="B35" t="s">
        <v>79</v>
      </c>
      <c r="C35" t="s">
        <v>26</v>
      </c>
      <c r="D35" t="s">
        <v>17</v>
      </c>
      <c r="E35" t="s">
        <v>80</v>
      </c>
      <c r="F35" t="b">
        <v>1</v>
      </c>
      <c r="G35" t="b">
        <v>1</v>
      </c>
      <c r="H35" t="b">
        <v>1</v>
      </c>
      <c r="I35" t="b">
        <v>1</v>
      </c>
      <c r="J35" t="str">
        <f>IF(ISBLANK(A35),"",IF(L35=TRUE,IF(M35&gt;=N35,"Packed","To pack"),"Not this trip"))</f>
        <v>Packed</v>
      </c>
      <c r="L35" t="b">
        <f>IFERROR(VLOOKUP(B35,'Trip Setup'!A:B,2,FALSE),FALSE)</f>
        <v>1</v>
      </c>
      <c r="M35" s="2">
        <f>IF(OR(D35="Everyone",D35="Shared"),COUNTIF(F35:I35,TRUE),IF(D35=F$1,IF(F35=TRUE,1,0),IF(D35=G$1,IF(G35=TRUE,1,0),IF(D35=H$1,IF(H35=TRUE,1,0),IF(D35=I$1,IF(I35=TRUE,1,0),0)))))</f>
        <v>4</v>
      </c>
      <c r="N35" s="2">
        <f>IF(D35="Everyone",Summary!$B$4,1)</f>
        <v>4</v>
      </c>
    </row>
    <row r="36" spans="1:14" x14ac:dyDescent="0.25">
      <c r="A36" t="s">
        <v>81</v>
      </c>
      <c r="B36" t="s">
        <v>79</v>
      </c>
      <c r="C36" t="s">
        <v>26</v>
      </c>
      <c r="D36" t="s">
        <v>6</v>
      </c>
      <c r="E36" t="s">
        <v>20</v>
      </c>
      <c r="F36" t="b">
        <v>0</v>
      </c>
      <c r="G36" t="b">
        <v>1</v>
      </c>
      <c r="H36" t="b">
        <v>0</v>
      </c>
      <c r="I36" t="b">
        <v>0</v>
      </c>
      <c r="J36" t="str">
        <f>IF(ISBLANK(A36),"",IF(L36=TRUE,IF(M36&gt;=N36,"Packed","To pack"),"Not this trip"))</f>
        <v>Packed</v>
      </c>
      <c r="L36" t="b">
        <f>IFERROR(VLOOKUP(B36,'Trip Setup'!A:B,2,FALSE),FALSE)</f>
        <v>1</v>
      </c>
      <c r="M36" s="2">
        <f>IF(OR(D36="Everyone",D36="Shared"),COUNTIF(F36:I36,TRUE),IF(D36=F$1,IF(F36=TRUE,1,0),IF(D36=G$1,IF(G36=TRUE,1,0),IF(D36=H$1,IF(H36=TRUE,1,0),IF(D36=I$1,IF(I36=TRUE,1,0),0)))))</f>
        <v>1</v>
      </c>
      <c r="N36" s="2">
        <f>IF(D36="Everyone",Summary!$B$4,1)</f>
        <v>1</v>
      </c>
    </row>
    <row r="37" spans="1:14" x14ac:dyDescent="0.25">
      <c r="A37" t="s">
        <v>82</v>
      </c>
      <c r="B37" t="s">
        <v>79</v>
      </c>
      <c r="C37" t="s">
        <v>26</v>
      </c>
      <c r="D37" t="s">
        <v>8</v>
      </c>
      <c r="E37" t="s">
        <v>20</v>
      </c>
      <c r="F37" t="b">
        <v>0</v>
      </c>
      <c r="G37" t="b">
        <v>0</v>
      </c>
      <c r="H37" t="b">
        <v>0</v>
      </c>
      <c r="I37" t="b">
        <v>1</v>
      </c>
      <c r="J37" t="str">
        <f>IF(ISBLANK(A37),"",IF(L37=TRUE,IF(M37&gt;=N37,"Packed","To pack"),"Not this trip"))</f>
        <v>Packed</v>
      </c>
      <c r="L37" t="b">
        <f>IFERROR(VLOOKUP(B37,'Trip Setup'!A:B,2,FALSE),FALSE)</f>
        <v>1</v>
      </c>
      <c r="M37" s="2">
        <f>IF(OR(D37="Everyone",D37="Shared"),COUNTIF(F37:I37,TRUE),IF(D37=F$1,IF(F37=TRUE,1,0),IF(D37=G$1,IF(G37=TRUE,1,0),IF(D37=H$1,IF(H37=TRUE,1,0),IF(D37=I$1,IF(I37=TRUE,1,0),0)))))</f>
        <v>1</v>
      </c>
      <c r="N37" s="2">
        <f>IF(D37="Everyone",Summary!$B$4,1)</f>
        <v>1</v>
      </c>
    </row>
    <row r="38" spans="1:14" x14ac:dyDescent="0.25">
      <c r="A38" t="s">
        <v>83</v>
      </c>
      <c r="B38" t="s">
        <v>79</v>
      </c>
      <c r="C38" t="s">
        <v>48</v>
      </c>
      <c r="D38" t="s">
        <v>22</v>
      </c>
      <c r="E38" t="s">
        <v>84</v>
      </c>
      <c r="F38" t="b">
        <v>0</v>
      </c>
      <c r="G38" t="b">
        <v>1</v>
      </c>
      <c r="H38" t="b">
        <v>0</v>
      </c>
      <c r="I38" t="b">
        <v>0</v>
      </c>
      <c r="J38" t="str">
        <f>IF(ISBLANK(A38),"",IF(L38=TRUE,IF(M38&gt;=N38,"Packed","To pack"),"Not this trip"))</f>
        <v>Packed</v>
      </c>
      <c r="L38" t="b">
        <f>IFERROR(VLOOKUP(B38,'Trip Setup'!A:B,2,FALSE),FALSE)</f>
        <v>1</v>
      </c>
      <c r="M38" s="2">
        <f>IF(OR(D38="Everyone",D38="Shared"),COUNTIF(F38:I38,TRUE),IF(D38=F$1,IF(F38=TRUE,1,0),IF(D38=G$1,IF(G38=TRUE,1,0),IF(D38=H$1,IF(H38=TRUE,1,0),IF(D38=I$1,IF(I38=TRUE,1,0),0)))))</f>
        <v>1</v>
      </c>
      <c r="N38" s="2">
        <f>IF(D38="Everyone",Summary!$B$4,1)</f>
        <v>1</v>
      </c>
    </row>
    <row r="39" spans="1:14" x14ac:dyDescent="0.25">
      <c r="A39" t="s">
        <v>85</v>
      </c>
      <c r="B39" t="s">
        <v>79</v>
      </c>
      <c r="C39" t="s">
        <v>65</v>
      </c>
      <c r="D39" t="s">
        <v>17</v>
      </c>
      <c r="E39" t="s">
        <v>18</v>
      </c>
      <c r="F39" t="b">
        <v>1</v>
      </c>
      <c r="G39" t="b">
        <v>1</v>
      </c>
      <c r="H39" t="b">
        <v>0</v>
      </c>
      <c r="I39" t="b">
        <v>0</v>
      </c>
      <c r="J39" t="str">
        <f>IF(ISBLANK(A39),"",IF(L39=TRUE,IF(M39&gt;=N39,"Packed","To pack"),"Not this trip"))</f>
        <v>To pack</v>
      </c>
      <c r="L39" t="b">
        <f>IFERROR(VLOOKUP(B39,'Trip Setup'!A:B,2,FALSE),FALSE)</f>
        <v>1</v>
      </c>
      <c r="M39" s="2">
        <f>IF(OR(D39="Everyone",D39="Shared"),COUNTIF(F39:I39,TRUE),IF(D39=F$1,IF(F39=TRUE,1,0),IF(D39=G$1,IF(G39=TRUE,1,0),IF(D39=H$1,IF(H39=TRUE,1,0),IF(D39=I$1,IF(I39=TRUE,1,0),0)))))</f>
        <v>2</v>
      </c>
      <c r="N39" s="2">
        <f>IF(D39="Everyone",Summary!$B$4,1)</f>
        <v>4</v>
      </c>
    </row>
    <row r="40" spans="1:14" x14ac:dyDescent="0.25">
      <c r="A40" t="s">
        <v>86</v>
      </c>
      <c r="B40" t="s">
        <v>79</v>
      </c>
      <c r="C40" t="s">
        <v>26</v>
      </c>
      <c r="D40" t="s">
        <v>17</v>
      </c>
      <c r="E40" t="s">
        <v>18</v>
      </c>
      <c r="F40" t="b">
        <v>1</v>
      </c>
      <c r="G40" t="b">
        <v>0</v>
      </c>
      <c r="H40" t="b">
        <v>0</v>
      </c>
      <c r="I40" t="b">
        <v>0</v>
      </c>
      <c r="J40" t="str">
        <f>IF(ISBLANK(A40),"",IF(L40=TRUE,IF(M40&gt;=N40,"Packed","To pack"),"Not this trip"))</f>
        <v>To pack</v>
      </c>
      <c r="L40" t="b">
        <f>IFERROR(VLOOKUP(B40,'Trip Setup'!A:B,2,FALSE),FALSE)</f>
        <v>1</v>
      </c>
      <c r="M40" s="2">
        <f>IF(OR(D40="Everyone",D40="Shared"),COUNTIF(F40:I40,TRUE),IF(D40=F$1,IF(F40=TRUE,1,0),IF(D40=G$1,IF(G40=TRUE,1,0),IF(D40=H$1,IF(H40=TRUE,1,0),IF(D40=I$1,IF(I40=TRUE,1,0),0)))))</f>
        <v>1</v>
      </c>
      <c r="N40" s="2">
        <f>IF(D40="Everyone",Summary!$B$4,1)</f>
        <v>4</v>
      </c>
    </row>
    <row r="41" spans="1:14" x14ac:dyDescent="0.25">
      <c r="A41" t="s">
        <v>87</v>
      </c>
      <c r="B41" t="s">
        <v>79</v>
      </c>
      <c r="C41" t="s">
        <v>26</v>
      </c>
      <c r="D41" t="s">
        <v>17</v>
      </c>
      <c r="E41" t="s">
        <v>88</v>
      </c>
      <c r="F41" t="b">
        <v>1</v>
      </c>
      <c r="G41" t="b">
        <v>1</v>
      </c>
      <c r="H41" t="b">
        <v>1</v>
      </c>
      <c r="I41" t="b">
        <v>1</v>
      </c>
      <c r="J41" t="str">
        <f>IF(ISBLANK(A41),"",IF(L41=TRUE,IF(M41&gt;=N41,"Packed","To pack"),"Not this trip"))</f>
        <v>Packed</v>
      </c>
      <c r="L41" t="b">
        <f>IFERROR(VLOOKUP(B41,'Trip Setup'!A:B,2,FALSE),FALSE)</f>
        <v>1</v>
      </c>
      <c r="M41" s="2">
        <f>IF(OR(D41="Everyone",D41="Shared"),COUNTIF(F41:I41,TRUE),IF(D41=F$1,IF(F41=TRUE,1,0),IF(D41=G$1,IF(G41=TRUE,1,0),IF(D41=H$1,IF(H41=TRUE,1,0),IF(D41=I$1,IF(I41=TRUE,1,0),0)))))</f>
        <v>4</v>
      </c>
      <c r="N41" s="2">
        <f>IF(D41="Everyone",Summary!$B$4,1)</f>
        <v>4</v>
      </c>
    </row>
    <row r="42" spans="1:14" x14ac:dyDescent="0.25">
      <c r="A42" t="s">
        <v>89</v>
      </c>
      <c r="B42" t="s">
        <v>79</v>
      </c>
      <c r="C42" t="s">
        <v>65</v>
      </c>
      <c r="D42" t="s">
        <v>22</v>
      </c>
      <c r="E42" t="s">
        <v>20</v>
      </c>
      <c r="F42" t="b">
        <v>0</v>
      </c>
      <c r="G42" t="b">
        <v>1</v>
      </c>
      <c r="H42" t="b">
        <v>0</v>
      </c>
      <c r="I42" t="b">
        <v>0</v>
      </c>
      <c r="J42" t="str">
        <f>IF(ISBLANK(A42),"",IF(L42=TRUE,IF(M42&gt;=N42,"Packed","To pack"),"Not this trip"))</f>
        <v>Packed</v>
      </c>
      <c r="L42" t="b">
        <f>IFERROR(VLOOKUP(B42,'Trip Setup'!A:B,2,FALSE),FALSE)</f>
        <v>1</v>
      </c>
      <c r="M42" s="2">
        <f>IF(OR(D42="Everyone",D42="Shared"),COUNTIF(F42:I42,TRUE),IF(D42=F$1,IF(F42=TRUE,1,0),IF(D42=G$1,IF(G42=TRUE,1,0),IF(D42=H$1,IF(H42=TRUE,1,0),IF(D42=I$1,IF(I42=TRUE,1,0),0)))))</f>
        <v>1</v>
      </c>
      <c r="N42" s="2">
        <f>IF(D42="Everyone",Summary!$B$4,1)</f>
        <v>1</v>
      </c>
    </row>
    <row r="43" spans="1:14" x14ac:dyDescent="0.25">
      <c r="A43" t="s">
        <v>90</v>
      </c>
      <c r="B43" t="s">
        <v>79</v>
      </c>
      <c r="C43" t="s">
        <v>65</v>
      </c>
      <c r="D43" t="s">
        <v>7</v>
      </c>
      <c r="E43" t="s">
        <v>20</v>
      </c>
      <c r="F43" t="b">
        <v>0</v>
      </c>
      <c r="G43" t="b">
        <v>0</v>
      </c>
      <c r="H43" t="b">
        <v>0</v>
      </c>
      <c r="I43" t="b">
        <v>0</v>
      </c>
      <c r="J43" t="str">
        <f>IF(ISBLANK(A43),"",IF(L43=TRUE,IF(M43&gt;=N43,"Packed","To pack"),"Not this trip"))</f>
        <v>To pack</v>
      </c>
      <c r="L43" t="b">
        <f>IFERROR(VLOOKUP(B43,'Trip Setup'!A:B,2,FALSE),FALSE)</f>
        <v>1</v>
      </c>
      <c r="M43" s="2">
        <f>IF(OR(D43="Everyone",D43="Shared"),COUNTIF(F43:I43,TRUE),IF(D43=F$1,IF(F43=TRUE,1,0),IF(D43=G$1,IF(G43=TRUE,1,0),IF(D43=H$1,IF(H43=TRUE,1,0),IF(D43=I$1,IF(I43=TRUE,1,0),0)))))</f>
        <v>0</v>
      </c>
      <c r="N43" s="2">
        <f>IF(D43="Everyone",Summary!$B$4,1)</f>
        <v>1</v>
      </c>
    </row>
    <row r="44" spans="1:14" x14ac:dyDescent="0.25">
      <c r="A44" t="s">
        <v>91</v>
      </c>
      <c r="B44" t="s">
        <v>79</v>
      </c>
      <c r="C44" t="s">
        <v>54</v>
      </c>
      <c r="D44" t="s">
        <v>22</v>
      </c>
      <c r="E44" t="s">
        <v>35</v>
      </c>
      <c r="F44" t="b">
        <v>0</v>
      </c>
      <c r="G44" t="b">
        <v>0</v>
      </c>
      <c r="H44" t="b">
        <v>0</v>
      </c>
      <c r="I44" t="b">
        <v>0</v>
      </c>
      <c r="J44" t="str">
        <f>IF(ISBLANK(A44),"",IF(L44=TRUE,IF(M44&gt;=N44,"Packed","To pack"),"Not this trip"))</f>
        <v>To pack</v>
      </c>
      <c r="L44" t="b">
        <f>IFERROR(VLOOKUP(B44,'Trip Setup'!A:B,2,FALSE),FALSE)</f>
        <v>1</v>
      </c>
      <c r="M44" s="2">
        <f>IF(OR(D44="Everyone",D44="Shared"),COUNTIF(F44:I44,TRUE),IF(D44=F$1,IF(F44=TRUE,1,0),IF(D44=G$1,IF(G44=TRUE,1,0),IF(D44=H$1,IF(H44=TRUE,1,0),IF(D44=I$1,IF(I44=TRUE,1,0),0)))))</f>
        <v>0</v>
      </c>
      <c r="N44" s="2">
        <f>IF(D44="Everyone",Summary!$B$4,1)</f>
        <v>1</v>
      </c>
    </row>
    <row r="45" spans="1:14" x14ac:dyDescent="0.25">
      <c r="A45" t="s">
        <v>92</v>
      </c>
      <c r="B45" t="s">
        <v>79</v>
      </c>
      <c r="C45" t="s">
        <v>48</v>
      </c>
      <c r="D45" t="s">
        <v>22</v>
      </c>
      <c r="E45" t="s">
        <v>20</v>
      </c>
      <c r="F45" t="b">
        <v>0</v>
      </c>
      <c r="G45" t="b">
        <v>0</v>
      </c>
      <c r="H45" t="b">
        <v>0</v>
      </c>
      <c r="I45" t="b">
        <v>0</v>
      </c>
      <c r="J45" t="str">
        <f>IF(ISBLANK(A45),"",IF(L45=TRUE,IF(M45&gt;=N45,"Packed","To pack"),"Not this trip"))</f>
        <v>To pack</v>
      </c>
      <c r="L45" t="b">
        <f>IFERROR(VLOOKUP(B45,'Trip Setup'!A:B,2,FALSE),FALSE)</f>
        <v>1</v>
      </c>
      <c r="M45" s="2">
        <f>IF(OR(D45="Everyone",D45="Shared"),COUNTIF(F45:I45,TRUE),IF(D45=F$1,IF(F45=TRUE,1,0),IF(D45=G$1,IF(G45=TRUE,1,0),IF(D45=H$1,IF(H45=TRUE,1,0),IF(D45=I$1,IF(I45=TRUE,1,0),0)))))</f>
        <v>0</v>
      </c>
      <c r="N45" s="2">
        <f>IF(D45="Everyone",Summary!$B$4,1)</f>
        <v>1</v>
      </c>
    </row>
    <row r="46" spans="1:14" x14ac:dyDescent="0.25">
      <c r="A46" t="s">
        <v>93</v>
      </c>
      <c r="B46" t="s">
        <v>94</v>
      </c>
      <c r="C46" t="s">
        <v>65</v>
      </c>
      <c r="D46" t="s">
        <v>22</v>
      </c>
      <c r="E46" t="s">
        <v>20</v>
      </c>
      <c r="F46" t="b">
        <v>0</v>
      </c>
      <c r="G46" t="b">
        <v>0</v>
      </c>
      <c r="H46" t="b">
        <v>0</v>
      </c>
      <c r="I46" t="b">
        <v>0</v>
      </c>
      <c r="J46" t="str">
        <f>IF(ISBLANK(A46),"",IF(L46=TRUE,IF(M46&gt;=N46,"Packed","To pack"),"Not this trip"))</f>
        <v>Not this trip</v>
      </c>
      <c r="L46" t="b">
        <f>IFERROR(VLOOKUP(B46,'Trip Setup'!A:B,2,FALSE),FALSE)</f>
        <v>0</v>
      </c>
      <c r="M46" s="2">
        <f>IF(OR(D46="Everyone",D46="Shared"),COUNTIF(F46:I46,TRUE),IF(D46=F$1,IF(F46=TRUE,1,0),IF(D46=G$1,IF(G46=TRUE,1,0),IF(D46=H$1,IF(H46=TRUE,1,0),IF(D46=I$1,IF(I46=TRUE,1,0),0)))))</f>
        <v>0</v>
      </c>
      <c r="N46" s="2">
        <f>IF(D46="Everyone",Summary!$B$4,1)</f>
        <v>1</v>
      </c>
    </row>
    <row r="47" spans="1:14" x14ac:dyDescent="0.25">
      <c r="A47" t="s">
        <v>95</v>
      </c>
      <c r="B47" t="s">
        <v>94</v>
      </c>
      <c r="C47" t="s">
        <v>65</v>
      </c>
      <c r="D47" t="s">
        <v>17</v>
      </c>
      <c r="E47" t="s">
        <v>18</v>
      </c>
      <c r="F47" t="b">
        <v>0</v>
      </c>
      <c r="G47" t="b">
        <v>0</v>
      </c>
      <c r="H47" t="b">
        <v>0</v>
      </c>
      <c r="I47" t="b">
        <v>0</v>
      </c>
      <c r="J47" t="str">
        <f>IF(ISBLANK(A47),"",IF(L47=TRUE,IF(M47&gt;=N47,"Packed","To pack"),"Not this trip"))</f>
        <v>Not this trip</v>
      </c>
      <c r="L47" t="b">
        <f>IFERROR(VLOOKUP(B47,'Trip Setup'!A:B,2,FALSE),FALSE)</f>
        <v>0</v>
      </c>
      <c r="M47" s="2">
        <f>IF(OR(D47="Everyone",D47="Shared"),COUNTIF(F47:I47,TRUE),IF(D47=F$1,IF(F47=TRUE,1,0),IF(D47=G$1,IF(G47=TRUE,1,0),IF(D47=H$1,IF(H47=TRUE,1,0),IF(D47=I$1,IF(I47=TRUE,1,0),0)))))</f>
        <v>0</v>
      </c>
      <c r="N47" s="2">
        <f>IF(D47="Everyone",Summary!$B$4,1)</f>
        <v>4</v>
      </c>
    </row>
    <row r="48" spans="1:14" x14ac:dyDescent="0.25">
      <c r="A48" t="s">
        <v>96</v>
      </c>
      <c r="B48" t="s">
        <v>94</v>
      </c>
      <c r="C48" t="s">
        <v>65</v>
      </c>
      <c r="D48" t="s">
        <v>17</v>
      </c>
      <c r="E48" t="s">
        <v>18</v>
      </c>
      <c r="F48" t="b">
        <v>0</v>
      </c>
      <c r="G48" t="b">
        <v>0</v>
      </c>
      <c r="H48" t="b">
        <v>0</v>
      </c>
      <c r="I48" t="b">
        <v>0</v>
      </c>
      <c r="J48" t="str">
        <f>IF(ISBLANK(A48),"",IF(L48=TRUE,IF(M48&gt;=N48,"Packed","To pack"),"Not this trip"))</f>
        <v>Not this trip</v>
      </c>
      <c r="L48" t="b">
        <f>IFERROR(VLOOKUP(B48,'Trip Setup'!A:B,2,FALSE),FALSE)</f>
        <v>0</v>
      </c>
      <c r="M48" s="2">
        <f>IF(OR(D48="Everyone",D48="Shared"),COUNTIF(F48:I48,TRUE),IF(D48=F$1,IF(F48=TRUE,1,0),IF(D48=G$1,IF(G48=TRUE,1,0),IF(D48=H$1,IF(H48=TRUE,1,0),IF(D48=I$1,IF(I48=TRUE,1,0),0)))))</f>
        <v>0</v>
      </c>
      <c r="N48" s="2">
        <f>IF(D48="Everyone",Summary!$B$4,1)</f>
        <v>4</v>
      </c>
    </row>
    <row r="49" spans="1:14" x14ac:dyDescent="0.25">
      <c r="A49" t="s">
        <v>97</v>
      </c>
      <c r="B49" t="s">
        <v>94</v>
      </c>
      <c r="C49" t="s">
        <v>65</v>
      </c>
      <c r="D49" t="s">
        <v>22</v>
      </c>
      <c r="E49" t="s">
        <v>72</v>
      </c>
      <c r="F49" t="b">
        <v>0</v>
      </c>
      <c r="G49" t="b">
        <v>0</v>
      </c>
      <c r="H49" t="b">
        <v>0</v>
      </c>
      <c r="I49" t="b">
        <v>0</v>
      </c>
      <c r="J49" t="str">
        <f>IF(ISBLANK(A49),"",IF(L49=TRUE,IF(M49&gt;=N49,"Packed","To pack"),"Not this trip"))</f>
        <v>Not this trip</v>
      </c>
      <c r="L49" t="b">
        <f>IFERROR(VLOOKUP(B49,'Trip Setup'!A:B,2,FALSE),FALSE)</f>
        <v>0</v>
      </c>
      <c r="M49" s="2">
        <f>IF(OR(D49="Everyone",D49="Shared"),COUNTIF(F49:I49,TRUE),IF(D49=F$1,IF(F49=TRUE,1,0),IF(D49=G$1,IF(G49=TRUE,1,0),IF(D49=H$1,IF(H49=TRUE,1,0),IF(D49=I$1,IF(I49=TRUE,1,0),0)))))</f>
        <v>0</v>
      </c>
      <c r="N49" s="2">
        <f>IF(D49="Everyone",Summary!$B$4,1)</f>
        <v>1</v>
      </c>
    </row>
    <row r="50" spans="1:14" x14ac:dyDescent="0.25">
      <c r="A50" t="s">
        <v>98</v>
      </c>
      <c r="B50" t="s">
        <v>94</v>
      </c>
      <c r="C50" t="s">
        <v>48</v>
      </c>
      <c r="D50" t="s">
        <v>22</v>
      </c>
      <c r="E50" t="s">
        <v>20</v>
      </c>
      <c r="F50" t="b">
        <v>0</v>
      </c>
      <c r="G50" t="b">
        <v>0</v>
      </c>
      <c r="H50" t="b">
        <v>0</v>
      </c>
      <c r="I50" t="b">
        <v>0</v>
      </c>
      <c r="J50" t="str">
        <f>IF(ISBLANK(A50),"",IF(L50=TRUE,IF(M50&gt;=N50,"Packed","To pack"),"Not this trip"))</f>
        <v>Not this trip</v>
      </c>
      <c r="L50" t="b">
        <f>IFERROR(VLOOKUP(B50,'Trip Setup'!A:B,2,FALSE),FALSE)</f>
        <v>0</v>
      </c>
      <c r="M50" s="2">
        <f>IF(OR(D50="Everyone",D50="Shared"),COUNTIF(F50:I50,TRUE),IF(D50=F$1,IF(F50=TRUE,1,0),IF(D50=G$1,IF(G50=TRUE,1,0),IF(D50=H$1,IF(H50=TRUE,1,0),IF(D50=I$1,IF(I50=TRUE,1,0),0)))))</f>
        <v>0</v>
      </c>
      <c r="N50" s="2">
        <f>IF(D50="Everyone",Summary!$B$4,1)</f>
        <v>1</v>
      </c>
    </row>
    <row r="51" spans="1:14" x14ac:dyDescent="0.25">
      <c r="A51" t="s">
        <v>99</v>
      </c>
      <c r="B51" t="s">
        <v>94</v>
      </c>
      <c r="C51" t="s">
        <v>26</v>
      </c>
      <c r="D51" t="s">
        <v>17</v>
      </c>
      <c r="E51" t="s">
        <v>18</v>
      </c>
      <c r="F51" t="b">
        <v>0</v>
      </c>
      <c r="G51" t="b">
        <v>0</v>
      </c>
      <c r="H51" t="b">
        <v>0</v>
      </c>
      <c r="I51" t="b">
        <v>0</v>
      </c>
      <c r="J51" t="str">
        <f>IF(ISBLANK(A51),"",IF(L51=TRUE,IF(M51&gt;=N51,"Packed","To pack"),"Not this trip"))</f>
        <v>Not this trip</v>
      </c>
      <c r="L51" t="b">
        <f>IFERROR(VLOOKUP(B51,'Trip Setup'!A:B,2,FALSE),FALSE)</f>
        <v>0</v>
      </c>
      <c r="M51" s="2">
        <f>IF(OR(D51="Everyone",D51="Shared"),COUNTIF(F51:I51,TRUE),IF(D51=F$1,IF(F51=TRUE,1,0),IF(D51=G$1,IF(G51=TRUE,1,0),IF(D51=H$1,IF(H51=TRUE,1,0),IF(D51=I$1,IF(I51=TRUE,1,0),0)))))</f>
        <v>0</v>
      </c>
      <c r="N51" s="2">
        <f>IF(D51="Everyone",Summary!$B$4,1)</f>
        <v>4</v>
      </c>
    </row>
    <row r="52" spans="1:14" x14ac:dyDescent="0.25">
      <c r="A52" t="s">
        <v>100</v>
      </c>
      <c r="B52" t="s">
        <v>101</v>
      </c>
      <c r="C52" t="s">
        <v>26</v>
      </c>
      <c r="D52" t="s">
        <v>17</v>
      </c>
      <c r="E52" t="s">
        <v>18</v>
      </c>
      <c r="F52" t="b">
        <v>0</v>
      </c>
      <c r="G52" t="b">
        <v>0</v>
      </c>
      <c r="H52" t="b">
        <v>0</v>
      </c>
      <c r="I52" t="b">
        <v>0</v>
      </c>
      <c r="J52" t="str">
        <f>IF(ISBLANK(A52),"",IF(L52=TRUE,IF(M52&gt;=N52,"Packed","To pack"),"Not this trip"))</f>
        <v>Not this trip</v>
      </c>
      <c r="L52" t="b">
        <f>IFERROR(VLOOKUP(B52,'Trip Setup'!A:B,2,FALSE),FALSE)</f>
        <v>0</v>
      </c>
      <c r="M52" s="2">
        <f>IF(OR(D52="Everyone",D52="Shared"),COUNTIF(F52:I52,TRUE),IF(D52=F$1,IF(F52=TRUE,1,0),IF(D52=G$1,IF(G52=TRUE,1,0),IF(D52=H$1,IF(H52=TRUE,1,0),IF(D52=I$1,IF(I52=TRUE,1,0),0)))))</f>
        <v>0</v>
      </c>
      <c r="N52" s="2">
        <f>IF(D52="Everyone",Summary!$B$4,1)</f>
        <v>4</v>
      </c>
    </row>
    <row r="53" spans="1:14" x14ac:dyDescent="0.25">
      <c r="A53" t="s">
        <v>102</v>
      </c>
      <c r="B53" t="s">
        <v>101</v>
      </c>
      <c r="C53" t="s">
        <v>26</v>
      </c>
      <c r="D53" t="s">
        <v>17</v>
      </c>
      <c r="E53" t="s">
        <v>88</v>
      </c>
      <c r="F53" t="b">
        <v>0</v>
      </c>
      <c r="G53" t="b">
        <v>0</v>
      </c>
      <c r="H53" t="b">
        <v>0</v>
      </c>
      <c r="I53" t="b">
        <v>0</v>
      </c>
      <c r="J53" t="str">
        <f>IF(ISBLANK(A53),"",IF(L53=TRUE,IF(M53&gt;=N53,"Packed","To pack"),"Not this trip"))</f>
        <v>Not this trip</v>
      </c>
      <c r="L53" t="b">
        <f>IFERROR(VLOOKUP(B53,'Trip Setup'!A:B,2,FALSE),FALSE)</f>
        <v>0</v>
      </c>
      <c r="M53" s="2">
        <f>IF(OR(D53="Everyone",D53="Shared"),COUNTIF(F53:I53,TRUE),IF(D53=F$1,IF(F53=TRUE,1,0),IF(D53=G$1,IF(G53=TRUE,1,0),IF(D53=H$1,IF(H53=TRUE,1,0),IF(D53=I$1,IF(I53=TRUE,1,0),0)))))</f>
        <v>0</v>
      </c>
      <c r="N53" s="2">
        <f>IF(D53="Everyone",Summary!$B$4,1)</f>
        <v>4</v>
      </c>
    </row>
    <row r="54" spans="1:14" x14ac:dyDescent="0.25">
      <c r="A54" t="s">
        <v>103</v>
      </c>
      <c r="B54" t="s">
        <v>101</v>
      </c>
      <c r="C54" t="s">
        <v>26</v>
      </c>
      <c r="D54" t="s">
        <v>17</v>
      </c>
      <c r="E54" t="s">
        <v>18</v>
      </c>
      <c r="F54" t="b">
        <v>0</v>
      </c>
      <c r="G54" t="b">
        <v>0</v>
      </c>
      <c r="H54" t="b">
        <v>0</v>
      </c>
      <c r="I54" t="b">
        <v>0</v>
      </c>
      <c r="J54" t="str">
        <f>IF(ISBLANK(A54),"",IF(L54=TRUE,IF(M54&gt;=N54,"Packed","To pack"),"Not this trip"))</f>
        <v>Not this trip</v>
      </c>
      <c r="L54" t="b">
        <f>IFERROR(VLOOKUP(B54,'Trip Setup'!A:B,2,FALSE),FALSE)</f>
        <v>0</v>
      </c>
      <c r="M54" s="2">
        <f>IF(OR(D54="Everyone",D54="Shared"),COUNTIF(F54:I54,TRUE),IF(D54=F$1,IF(F54=TRUE,1,0),IF(D54=G$1,IF(G54=TRUE,1,0),IF(D54=H$1,IF(H54=TRUE,1,0),IF(D54=I$1,IF(I54=TRUE,1,0),0)))))</f>
        <v>0</v>
      </c>
      <c r="N54" s="2">
        <f>IF(D54="Everyone",Summary!$B$4,1)</f>
        <v>4</v>
      </c>
    </row>
    <row r="55" spans="1:14" x14ac:dyDescent="0.25">
      <c r="A55" t="s">
        <v>104</v>
      </c>
      <c r="B55" t="s">
        <v>101</v>
      </c>
      <c r="C55" t="s">
        <v>26</v>
      </c>
      <c r="D55" t="s">
        <v>17</v>
      </c>
      <c r="E55" t="s">
        <v>105</v>
      </c>
      <c r="F55" t="b">
        <v>0</v>
      </c>
      <c r="G55" t="b">
        <v>0</v>
      </c>
      <c r="H55" t="b">
        <v>0</v>
      </c>
      <c r="I55" t="b">
        <v>0</v>
      </c>
      <c r="J55" t="str">
        <f>IF(ISBLANK(A55),"",IF(L55=TRUE,IF(M55&gt;=N55,"Packed","To pack"),"Not this trip"))</f>
        <v>Not this trip</v>
      </c>
      <c r="L55" t="b">
        <f>IFERROR(VLOOKUP(B55,'Trip Setup'!A:B,2,FALSE),FALSE)</f>
        <v>0</v>
      </c>
      <c r="M55" s="2">
        <f>IF(OR(D55="Everyone",D55="Shared"),COUNTIF(F55:I55,TRUE),IF(D55=F$1,IF(F55=TRUE,1,0),IF(D55=G$1,IF(G55=TRUE,1,0),IF(D55=H$1,IF(H55=TRUE,1,0),IF(D55=I$1,IF(I55=TRUE,1,0),0)))))</f>
        <v>0</v>
      </c>
      <c r="N55" s="2">
        <f>IF(D55="Everyone",Summary!$B$4,1)</f>
        <v>4</v>
      </c>
    </row>
    <row r="56" spans="1:14" x14ac:dyDescent="0.25">
      <c r="A56" t="s">
        <v>106</v>
      </c>
      <c r="B56" t="s">
        <v>101</v>
      </c>
      <c r="C56" t="s">
        <v>26</v>
      </c>
      <c r="D56" t="s">
        <v>17</v>
      </c>
      <c r="E56" t="s">
        <v>88</v>
      </c>
      <c r="F56" t="b">
        <v>0</v>
      </c>
      <c r="G56" t="b">
        <v>0</v>
      </c>
      <c r="H56" t="b">
        <v>0</v>
      </c>
      <c r="I56" t="b">
        <v>0</v>
      </c>
      <c r="J56" t="str">
        <f>IF(ISBLANK(A56),"",IF(L56=TRUE,IF(M56&gt;=N56,"Packed","To pack"),"Not this trip"))</f>
        <v>Not this trip</v>
      </c>
      <c r="L56" t="b">
        <f>IFERROR(VLOOKUP(B56,'Trip Setup'!A:B,2,FALSE),FALSE)</f>
        <v>0</v>
      </c>
      <c r="M56" s="2">
        <f>IF(OR(D56="Everyone",D56="Shared"),COUNTIF(F56:I56,TRUE),IF(D56=F$1,IF(F56=TRUE,1,0),IF(D56=G$1,IF(G56=TRUE,1,0),IF(D56=H$1,IF(H56=TRUE,1,0),IF(D56=I$1,IF(I56=TRUE,1,0),0)))))</f>
        <v>0</v>
      </c>
      <c r="N56" s="2">
        <f>IF(D56="Everyone",Summary!$B$4,1)</f>
        <v>4</v>
      </c>
    </row>
    <row r="57" spans="1:14" x14ac:dyDescent="0.25">
      <c r="A57" t="s">
        <v>107</v>
      </c>
      <c r="B57" t="s">
        <v>101</v>
      </c>
      <c r="C57" t="s">
        <v>48</v>
      </c>
      <c r="D57" t="s">
        <v>22</v>
      </c>
      <c r="E57" t="s">
        <v>20</v>
      </c>
      <c r="F57" t="b">
        <v>0</v>
      </c>
      <c r="G57" t="b">
        <v>0</v>
      </c>
      <c r="H57" t="b">
        <v>0</v>
      </c>
      <c r="I57" t="b">
        <v>0</v>
      </c>
      <c r="J57" t="str">
        <f>IF(ISBLANK(A57),"",IF(L57=TRUE,IF(M57&gt;=N57,"Packed","To pack"),"Not this trip"))</f>
        <v>Not this trip</v>
      </c>
      <c r="L57" t="b">
        <f>IFERROR(VLOOKUP(B57,'Trip Setup'!A:B,2,FALSE),FALSE)</f>
        <v>0</v>
      </c>
      <c r="M57" s="2">
        <f>IF(OR(D57="Everyone",D57="Shared"),COUNTIF(F57:I57,TRUE),IF(D57=F$1,IF(F57=TRUE,1,0),IF(D57=G$1,IF(G57=TRUE,1,0),IF(D57=H$1,IF(H57=TRUE,1,0),IF(D57=I$1,IF(I57=TRUE,1,0),0)))))</f>
        <v>0</v>
      </c>
      <c r="N57" s="2">
        <f>IF(D57="Everyone",Summary!$B$4,1)</f>
        <v>1</v>
      </c>
    </row>
    <row r="58" spans="1:14" x14ac:dyDescent="0.25">
      <c r="A58" t="s">
        <v>108</v>
      </c>
      <c r="B58" t="s">
        <v>101</v>
      </c>
      <c r="C58" t="s">
        <v>65</v>
      </c>
      <c r="D58" t="s">
        <v>22</v>
      </c>
      <c r="E58" t="s">
        <v>109</v>
      </c>
      <c r="F58" t="b">
        <v>0</v>
      </c>
      <c r="G58" t="b">
        <v>0</v>
      </c>
      <c r="H58" t="b">
        <v>0</v>
      </c>
      <c r="I58" t="b">
        <v>0</v>
      </c>
      <c r="J58" t="str">
        <f>IF(ISBLANK(A58),"",IF(L58=TRUE,IF(M58&gt;=N58,"Packed","To pack"),"Not this trip"))</f>
        <v>Not this trip</v>
      </c>
      <c r="L58" t="b">
        <f>IFERROR(VLOOKUP(B58,'Trip Setup'!A:B,2,FALSE),FALSE)</f>
        <v>0</v>
      </c>
      <c r="M58" s="2">
        <f>IF(OR(D58="Everyone",D58="Shared"),COUNTIF(F58:I58,TRUE),IF(D58=F$1,IF(F58=TRUE,1,0),IF(D58=G$1,IF(G58=TRUE,1,0),IF(D58=H$1,IF(H58=TRUE,1,0),IF(D58=I$1,IF(I58=TRUE,1,0),0)))))</f>
        <v>0</v>
      </c>
      <c r="N58" s="2">
        <f>IF(D58="Everyone",Summary!$B$4,1)</f>
        <v>1</v>
      </c>
    </row>
  </sheetData>
  <dataValidations count="2">
    <dataValidation type="list" allowBlank="1" sqref="F10:I58">
      <formula1>"TRUE,FALSE"</formula1>
    </dataValidation>
    <dataValidation type="list" allowBlank="1" sqref="F2:I58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8" customWidth="1"/>
    <col min="5" max="5" width="12" customWidth="1"/>
  </cols>
  <sheetData>
    <row r="1" spans="1:5" s="1" customFormat="1" x14ac:dyDescent="0.25">
      <c r="A1" s="1" t="s">
        <v>1</v>
      </c>
      <c r="B1" s="1" t="s">
        <v>11</v>
      </c>
      <c r="C1" s="1" t="s">
        <v>110</v>
      </c>
      <c r="D1" s="1" t="s">
        <v>111</v>
      </c>
      <c r="E1" s="1" t="s">
        <v>112</v>
      </c>
    </row>
    <row r="2" spans="1:5" x14ac:dyDescent="0.25">
      <c r="A2" t="s">
        <v>15</v>
      </c>
      <c r="B2" t="b">
        <v>1</v>
      </c>
      <c r="C2" s="2">
        <f>COUNTIF('Packing List'!B2:B500,A2)</f>
        <v>23</v>
      </c>
      <c r="D2" s="2">
        <f>COUNTIFS('Packing List'!B2:B500,A2,'Packing List'!J2:J500,"Packed")</f>
        <v>10</v>
      </c>
      <c r="E2" s="2">
        <f>COUNTIFS('Packing List'!B2:B500,A2,'Packing List'!J2:J500,"To pack")</f>
        <v>13</v>
      </c>
    </row>
    <row r="3" spans="1:5" x14ac:dyDescent="0.25">
      <c r="A3" t="s">
        <v>62</v>
      </c>
      <c r="B3" t="b">
        <v>1</v>
      </c>
      <c r="C3" s="2">
        <f>COUNTIF('Packing List'!B2:B500,A3)</f>
        <v>10</v>
      </c>
      <c r="D3" s="2">
        <f>COUNTIFS('Packing List'!B2:B500,A3,'Packing List'!J2:J500,"Packed")</f>
        <v>4</v>
      </c>
      <c r="E3" s="2">
        <f>COUNTIFS('Packing List'!B2:B500,A3,'Packing List'!J2:J500,"To pack")</f>
        <v>6</v>
      </c>
    </row>
    <row r="4" spans="1:5" x14ac:dyDescent="0.25">
      <c r="A4" t="s">
        <v>79</v>
      </c>
      <c r="B4" t="b">
        <v>1</v>
      </c>
      <c r="C4" s="2">
        <f>COUNTIF('Packing List'!B2:B500,A4)</f>
        <v>11</v>
      </c>
      <c r="D4" s="2">
        <f>COUNTIFS('Packing List'!B2:B500,A4,'Packing List'!J2:J500,"Packed")</f>
        <v>6</v>
      </c>
      <c r="E4" s="2">
        <f>COUNTIFS('Packing List'!B2:B500,A4,'Packing List'!J2:J500,"To pack")</f>
        <v>5</v>
      </c>
    </row>
    <row r="5" spans="1:5" x14ac:dyDescent="0.25">
      <c r="A5" t="s">
        <v>94</v>
      </c>
      <c r="B5" t="b">
        <v>0</v>
      </c>
      <c r="C5" s="2">
        <f>COUNTIF('Packing List'!B2:B500,A5)</f>
        <v>6</v>
      </c>
      <c r="D5" s="2">
        <f>COUNTIFS('Packing List'!B2:B500,A5,'Packing List'!J2:J500,"Packed")</f>
        <v>0</v>
      </c>
      <c r="E5" s="2">
        <f>COUNTIFS('Packing List'!B2:B500,A5,'Packing List'!J2:J500,"To pack")</f>
        <v>0</v>
      </c>
    </row>
    <row r="6" spans="1:5" x14ac:dyDescent="0.25">
      <c r="A6" t="s">
        <v>101</v>
      </c>
      <c r="B6" t="b">
        <v>0</v>
      </c>
      <c r="C6" s="2">
        <f>COUNTIF('Packing List'!B2:B500,A6)</f>
        <v>7</v>
      </c>
      <c r="D6" s="2">
        <f>COUNTIFS('Packing List'!B2:B500,A6,'Packing List'!J2:J500,"Packed")</f>
        <v>0</v>
      </c>
      <c r="E6" s="2">
        <f>COUNTIFS('Packing List'!B2:B500,A6,'Packing List'!J2:J500,"To pack")</f>
        <v>0</v>
      </c>
    </row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</sheetData>
  <dataValidations count="2">
    <dataValidation type="list" allowBlank="1" sqref="B10:B50">
      <formula1>"TRUE,FALSE"</formula1>
    </dataValidation>
    <dataValidation type="list" allowBlank="1" sqref="B2:B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8" customWidth="1"/>
  </cols>
  <sheetData>
    <row r="1" spans="1:5" s="1" customFormat="1" x14ac:dyDescent="0.25">
      <c r="A1" s="1" t="s">
        <v>113</v>
      </c>
      <c r="B1" s="1" t="s">
        <v>114</v>
      </c>
      <c r="C1" s="1" t="s">
        <v>112</v>
      </c>
      <c r="D1" s="1" t="s">
        <v>111</v>
      </c>
      <c r="E1" s="1" t="s">
        <v>115</v>
      </c>
    </row>
    <row r="2" spans="1:5" x14ac:dyDescent="0.25">
      <c r="A2" t="str">
        <f>'Packing List'!F1</f>
        <v>Alex</v>
      </c>
      <c r="B2" s="2">
        <f>COUNTIFS('Packing List'!D2:D500,A2,'Packing List'!L2:L500,TRUE)+COUNTIFS('Packing List'!D2:D500,"Everyone",'Packing List'!L2:L500,TRUE)</f>
        <v>20</v>
      </c>
      <c r="C2" s="2">
        <f>COUNTIFS('Packing List'!D2:D500,A2,'Packing List'!L2:L500,TRUE,'Packing List'!F2:F500,FALSE)+COUNTIFS('Packing List'!D2:D500,"Everyone",'Packing List'!L2:L500,TRUE,'Packing List'!F2:F500,FALSE)</f>
        <v>5</v>
      </c>
      <c r="D2" s="2">
        <f>B2-C2</f>
        <v>15</v>
      </c>
      <c r="E2" s="3">
        <f>IF(B2=0,0,D2/B2)</f>
        <v>0.75</v>
      </c>
    </row>
    <row r="3" spans="1:5" x14ac:dyDescent="0.25">
      <c r="A3" t="str">
        <f>'Packing List'!G1</f>
        <v>Sam</v>
      </c>
      <c r="B3" s="2">
        <f>COUNTIFS('Packing List'!D2:D500,A3,'Packing List'!L2:L500,TRUE)+COUNTIFS('Packing List'!D2:D500,"Everyone",'Packing List'!L2:L500,TRUE)</f>
        <v>19</v>
      </c>
      <c r="C3" s="2">
        <f>COUNTIFS('Packing List'!D2:D500,A3,'Packing List'!L2:L500,TRUE,'Packing List'!G2:G500,FALSE)+COUNTIFS('Packing List'!D2:D500,"Everyone",'Packing List'!L2:L500,TRUE,'Packing List'!G2:G500,FALSE)</f>
        <v>3</v>
      </c>
      <c r="D3" s="2">
        <f>B3-C3</f>
        <v>16</v>
      </c>
      <c r="E3" s="3">
        <f>IF(B3=0,0,D3/B3)</f>
        <v>0.8421052631578947</v>
      </c>
    </row>
    <row r="4" spans="1:5" x14ac:dyDescent="0.25">
      <c r="A4" t="str">
        <f>'Packing List'!H1</f>
        <v>Mia</v>
      </c>
      <c r="B4" s="2">
        <f>COUNTIFS('Packing List'!D2:D500,A4,'Packing List'!L2:L500,TRUE)+COUNTIFS('Packing List'!D2:D500,"Everyone",'Packing List'!L2:L500,TRUE)</f>
        <v>18</v>
      </c>
      <c r="C4" s="2">
        <f>COUNTIFS('Packing List'!D2:D500,A4,'Packing List'!L2:L500,TRUE,'Packing List'!H2:H500,FALSE)+COUNTIFS('Packing List'!D2:D500,"Everyone",'Packing List'!L2:L500,TRUE,'Packing List'!H2:H500,FALSE)</f>
        <v>9</v>
      </c>
      <c r="D4" s="2">
        <f>B4-C4</f>
        <v>9</v>
      </c>
      <c r="E4" s="3">
        <f>IF(B4=0,0,D4/B4)</f>
        <v>0.5</v>
      </c>
    </row>
    <row r="5" spans="1:5" x14ac:dyDescent="0.25">
      <c r="A5" t="str">
        <f>'Packing List'!I1</f>
        <v>Leo</v>
      </c>
      <c r="B5" s="2">
        <f>COUNTIFS('Packing List'!D2:D500,A5,'Packing List'!L2:L500,TRUE)+COUNTIFS('Packing List'!D2:D500,"Everyone",'Packing List'!L2:L500,TRUE)</f>
        <v>18</v>
      </c>
      <c r="C5" s="2">
        <f>COUNTIFS('Packing List'!D2:D500,A5,'Packing List'!L2:L500,TRUE,'Packing List'!I2:I500,FALSE)+COUNTIFS('Packing List'!D2:D500,"Everyone",'Packing List'!L2:L500,TRUE,'Packing List'!I2:I500,FALSE)</f>
        <v>11</v>
      </c>
      <c r="D5" s="2">
        <f>B5-C5</f>
        <v>7</v>
      </c>
      <c r="E5" s="3">
        <f>IF(B5=0,0,D5/B5)</f>
        <v>0.3888888888888889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</cols>
  <sheetData>
    <row r="1" spans="1:2" s="1" customFormat="1" x14ac:dyDescent="0.25">
      <c r="A1" s="1" t="s">
        <v>0</v>
      </c>
      <c r="B1" s="1" t="s">
        <v>116</v>
      </c>
    </row>
    <row r="2" spans="1:2" x14ac:dyDescent="0.25">
      <c r="A2" t="s">
        <v>117</v>
      </c>
      <c r="B2" s="2" t="s">
        <v>118</v>
      </c>
    </row>
    <row r="3" spans="1:2" x14ac:dyDescent="0.25">
      <c r="A3" t="s">
        <v>119</v>
      </c>
      <c r="B3" s="4">
        <f>DATE(2027,2,13)</f>
        <v>46431</v>
      </c>
    </row>
    <row r="4" spans="1:2" x14ac:dyDescent="0.25">
      <c r="A4" t="s">
        <v>120</v>
      </c>
      <c r="B4" s="2">
        <v>4</v>
      </c>
    </row>
    <row r="5" spans="1:2" x14ac:dyDescent="0.25">
      <c r="A5" t="s">
        <v>121</v>
      </c>
      <c r="B5" s="2">
        <f>COUNTIF('Packing List'!J2:J500,"Packed")+COUNTIF('Packing List'!J2:J500,"To pack")</f>
        <v>44</v>
      </c>
    </row>
    <row r="6" spans="1:2" x14ac:dyDescent="0.25">
      <c r="A6" t="s">
        <v>111</v>
      </c>
      <c r="B6" s="2">
        <f>COUNTIF('Packing List'!J2:J500,"Packed")</f>
        <v>20</v>
      </c>
    </row>
    <row r="7" spans="1:2" x14ac:dyDescent="0.25">
      <c r="A7" t="s">
        <v>112</v>
      </c>
      <c r="B7" s="2">
        <f>COUNTIF('Packing List'!J2:J500,"To pack")</f>
        <v>24</v>
      </c>
    </row>
    <row r="8" spans="1:2" x14ac:dyDescent="0.25">
      <c r="A8" t="s">
        <v>122</v>
      </c>
      <c r="B8" s="3">
        <f>IF(B5=0,0,B6/B5)</f>
        <v>0.45454545454545453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Packing List</vt:lpstr>
      <vt:lpstr>Trip Setup</vt:lpstr>
      <vt:lpstr>Travelers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Packing List</dc:title>
  <dc:subject/>
  <dc:description/>
  <cp:keywords/>
  <cp:category/>
  <cp:lastModifiedBy>Unknown</cp:lastModifiedBy>
  <dcterms:created xsi:type="dcterms:W3CDTF">2026-10-18T23:17:36Z</dcterms:created>
  <dcterms:modified xsi:type="dcterms:W3CDTF">2026-10-18T23:17:36Z</dcterms:modified>
</cp:coreProperties>
</file>