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and Loss" state="visible" r:id="rId4"/>
    <sheet sheetId="2" name="Quarters" state="visible" r:id="rId5"/>
    <sheet sheetId="3" name="Monthly Trend" state="visible" r:id="rId6"/>
  </sheets>
  <calcPr calcId="171027"/>
</workbook>
</file>

<file path=xl/sharedStrings.xml><?xml version="1.0" encoding="utf-8"?>
<sst xmlns="http://schemas.openxmlformats.org/spreadsheetml/2006/main" count="82" uniqueCount="58">
  <si>
    <t>Line item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</si>
  <si>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</si>
  <si>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</si>
  <si>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</si>
  <si>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</si>
  <si>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</si>
  <si>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</si>
  <si>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</si>
  <si>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</si>
  <si>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</si>
  <si>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</si>
  <si>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</si>
  <si>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</si>
  <si>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</si>
  <si>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% of revenue</t>
  </si>
  <si>
    <t>Product sales</t>
  </si>
  <si>
    <t>Wholesale orders</t>
  </si>
  <si>
    <t>Shipping charged</t>
  </si>
  <si>
    <t>Refunds and returns</t>
  </si>
  <si>
    <t>Total revenue</t>
  </si>
  <si>
    <t>Materials</t>
  </si>
  <si>
    <t>Packaging</t>
  </si>
  <si>
    <t>Shipping labels</t>
  </si>
  <si>
    <t>Payment and shop fees</t>
  </si>
  <si>
    <t>Total cost of goods</t>
  </si>
  <si>
    <t>Gross profit</t>
  </si>
  <si>
    <t>Gross margin</t>
  </si>
  <si>
    <t>Studio rent</t>
  </si>
  <si>
    <t>Part-time wages</t>
  </si>
  <si>
    <t>Contractors</t>
  </si>
  <si>
    <t>Software and apps</t>
  </si>
  <si>
    <t>Advertising</t>
  </si>
  <si>
    <t>Insurance</t>
  </si>
  <si>
    <t>Utilities</t>
  </si>
  <si>
    <t>Phone and internet</t>
  </si>
  <si>
    <t>Accounting and legal</t>
  </si>
  <si>
    <t>Office supplies</t>
  </si>
  <si>
    <t>Travel and mileage</t>
  </si>
  <si>
    <t>Other expenses</t>
  </si>
  <si>
    <t>Total operating expenses</t>
  </si>
  <si>
    <t>Operating profit</t>
  </si>
  <si>
    <t>Loan interest</t>
  </si>
  <si>
    <t>Net profit</t>
  </si>
  <si>
    <t>Net margin</t>
  </si>
  <si>
    <t>Line</t>
  </si>
  <si>
    <t>Q1</t>
  </si>
  <si>
    <t>Q2</t>
  </si>
  <si>
    <t>Q3</t>
  </si>
  <si>
    <t>Q4</t>
  </si>
  <si>
    <t>Revenue</t>
  </si>
  <si>
    <t>Cost of goods</t>
  </si>
  <si>
    <t>Operating expenses</t>
  </si>
  <si>
    <t>Month</t>
  </si>
  <si>
    <t>Profit so far</t>
  </si>
  <si>
    <t>Revenue vs last month</t>
  </si>
  <si>
    <t>Average</t>
  </si>
  <si>
    <t>Highest month</t>
  </si>
  <si>
    <t>Lowest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</si>
</sst>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O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13" width="10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s="2">
        <v>7089</v>
      </c>
      <c r="C2" s="2">
        <v>9034</v>
      </c>
      <c r="D2" s="2">
        <v>8701</v>
      </c>
      <c r="E2" s="2">
        <v>9162</v>
      </c>
      <c r="F2" s="2">
        <v>10935</v>
      </c>
      <c r="G2" s="2">
        <v>9529</v>
      </c>
      <c r="H2" s="2">
        <v>8409</v>
      </c>
      <c r="I2" s="2">
        <v>9674</v>
      </c>
      <c r="J2" s="2">
        <v>10511</v>
      </c>
      <c r="K2" s="2">
        <v>12500</v>
      </c>
      <c r="L2" s="2">
        <v>16957</v>
      </c>
      <c r="M2" s="2">
        <v>20773</v>
      </c>
      <c r="N2" s="2">
        <f>SUM(B2:M2)</f>
        <v>133274</v>
      </c>
      <c r="O2" s="3">
        <f>IF($N$6=0,0,N2/$N$6)</f>
        <v>0.8861008610086101</v>
      </c>
    </row>
    <row r="3" spans="1:15" x14ac:dyDescent="0.25">
      <c r="A3" t="s">
        <v>16</v>
      </c>
      <c r="B3" s="2">
        <v>0</v>
      </c>
      <c r="C3" s="2">
        <v>1850</v>
      </c>
      <c r="D3" s="2">
        <v>0</v>
      </c>
      <c r="E3" s="2">
        <v>0</v>
      </c>
      <c r="F3" s="2">
        <v>2400</v>
      </c>
      <c r="G3" s="2">
        <v>0</v>
      </c>
      <c r="H3" s="2">
        <v>0</v>
      </c>
      <c r="I3" s="2">
        <v>2100</v>
      </c>
      <c r="J3" s="2">
        <v>3200</v>
      </c>
      <c r="K3" s="2">
        <v>2600</v>
      </c>
      <c r="L3" s="2">
        <v>0</v>
      </c>
      <c r="M3" s="2">
        <v>0</v>
      </c>
      <c r="N3" s="2">
        <f>SUM(B3:M3)</f>
        <v>12150</v>
      </c>
      <c r="O3" s="3">
        <f>IF($N$6=0,0,N3/$N$6)</f>
        <v>0.08078188889997008</v>
      </c>
    </row>
    <row r="4" spans="1:15" x14ac:dyDescent="0.25">
      <c r="A4" t="s">
        <v>17</v>
      </c>
      <c r="B4" s="2">
        <v>390</v>
      </c>
      <c r="C4" s="2">
        <v>497</v>
      </c>
      <c r="D4" s="2">
        <v>479</v>
      </c>
      <c r="E4" s="2">
        <v>504</v>
      </c>
      <c r="F4" s="2">
        <v>601</v>
      </c>
      <c r="G4" s="2">
        <v>524</v>
      </c>
      <c r="H4" s="2">
        <v>462</v>
      </c>
      <c r="I4" s="2">
        <v>532</v>
      </c>
      <c r="J4" s="2">
        <v>578</v>
      </c>
      <c r="K4" s="2">
        <v>688</v>
      </c>
      <c r="L4" s="2">
        <v>933</v>
      </c>
      <c r="M4" s="2">
        <v>1143</v>
      </c>
      <c r="N4" s="2">
        <f>SUM(B4:M4)</f>
        <v>7331</v>
      </c>
      <c r="O4" s="3">
        <f>IF($N$6=0,0,N4/$N$6)</f>
        <v>0.04874173066054985</v>
      </c>
    </row>
    <row r="5" spans="1:15" x14ac:dyDescent="0.25">
      <c r="A5" t="s">
        <v>18</v>
      </c>
      <c r="B5" s="2">
        <v>-93</v>
      </c>
      <c r="C5" s="2">
        <v>-203</v>
      </c>
      <c r="D5" s="2">
        <v>-183</v>
      </c>
      <c r="E5" s="2">
        <v>-115</v>
      </c>
      <c r="F5" s="2">
        <v>-271</v>
      </c>
      <c r="G5" s="2">
        <v>-234</v>
      </c>
      <c r="H5" s="2">
        <v>-172</v>
      </c>
      <c r="I5" s="2">
        <v>-194</v>
      </c>
      <c r="J5" s="2">
        <v>-148</v>
      </c>
      <c r="K5" s="2">
        <v>-152</v>
      </c>
      <c r="L5" s="2">
        <v>-320</v>
      </c>
      <c r="M5" s="2">
        <v>-265</v>
      </c>
      <c r="N5" s="2">
        <f>SUM(B5:M5)</f>
        <v>-2350</v>
      </c>
      <c r="O5" s="3">
        <f>IF($N$6=0,0,N5/$N$6)</f>
        <v>-0.015624480569130015</v>
      </c>
    </row>
    <row r="6" spans="1:15" x14ac:dyDescent="0.25">
      <c r="A6" t="s">
        <v>19</v>
      </c>
      <c r="B6" s="2">
        <f>SUM(B2:B5)</f>
        <v>7386</v>
      </c>
      <c r="C6" s="2">
        <f>SUM(C2:C5)</f>
        <v>11178</v>
      </c>
      <c r="D6" s="2">
        <f>SUM(D2:D5)</f>
        <v>8997</v>
      </c>
      <c r="E6" s="2">
        <f>SUM(E2:E5)</f>
        <v>9551</v>
      </c>
      <c r="F6" s="2">
        <f>SUM(F2:F5)</f>
        <v>13665</v>
      </c>
      <c r="G6" s="2">
        <f>SUM(G2:G5)</f>
        <v>9819</v>
      </c>
      <c r="H6" s="2">
        <f>SUM(H2:H5)</f>
        <v>8699</v>
      </c>
      <c r="I6" s="2">
        <f>SUM(I2:I5)</f>
        <v>12112</v>
      </c>
      <c r="J6" s="2">
        <f>SUM(J2:J5)</f>
        <v>14141</v>
      </c>
      <c r="K6" s="2">
        <f>SUM(K2:K5)</f>
        <v>15636</v>
      </c>
      <c r="L6" s="2">
        <f>SUM(L2:L5)</f>
        <v>17570</v>
      </c>
      <c r="M6" s="2">
        <f>SUM(M2:M5)</f>
        <v>21651</v>
      </c>
      <c r="N6" s="2">
        <f>SUM(B6:M6)</f>
        <v>150405</v>
      </c>
      <c r="O6" s="3">
        <f>IF($N$6=0,0,N6/$N$6)</f>
        <v>1</v>
      </c>
    </row>
    <row r="7" spans="1:15" x14ac:dyDescent="0.25">
      <c r="A7" t="s">
        <v>20</v>
      </c>
      <c r="B7" s="2">
        <v>1529</v>
      </c>
      <c r="C7" s="2">
        <v>2365</v>
      </c>
      <c r="D7" s="2">
        <v>1835</v>
      </c>
      <c r="E7" s="2">
        <v>2052</v>
      </c>
      <c r="F7" s="2">
        <v>2977</v>
      </c>
      <c r="G7" s="2">
        <v>2242</v>
      </c>
      <c r="H7" s="2">
        <v>1897</v>
      </c>
      <c r="I7" s="2">
        <v>2699</v>
      </c>
      <c r="J7" s="2">
        <v>3085</v>
      </c>
      <c r="K7" s="2">
        <v>3471</v>
      </c>
      <c r="L7" s="2">
        <v>3794</v>
      </c>
      <c r="M7" s="2">
        <v>4536</v>
      </c>
      <c r="N7" s="2">
        <f>SUM(B7:M7)</f>
        <v>32482</v>
      </c>
      <c r="O7" s="3">
        <f>IF($N$6=0,0,N7/$N$6)</f>
        <v>0.21596356504105582</v>
      </c>
    </row>
    <row r="8" spans="1:15" x14ac:dyDescent="0.25">
      <c r="A8" t="s">
        <v>21</v>
      </c>
      <c r="B8" s="2">
        <v>248</v>
      </c>
      <c r="C8" s="2">
        <v>316</v>
      </c>
      <c r="D8" s="2">
        <v>305</v>
      </c>
      <c r="E8" s="2">
        <v>321</v>
      </c>
      <c r="F8" s="2">
        <v>383</v>
      </c>
      <c r="G8" s="2">
        <v>334</v>
      </c>
      <c r="H8" s="2">
        <v>294</v>
      </c>
      <c r="I8" s="2">
        <v>339</v>
      </c>
      <c r="J8" s="2">
        <v>368</v>
      </c>
      <c r="K8" s="2">
        <v>438</v>
      </c>
      <c r="L8" s="2">
        <v>593</v>
      </c>
      <c r="M8" s="2">
        <v>727</v>
      </c>
      <c r="N8" s="2">
        <f>SUM(B8:M8)</f>
        <v>4666</v>
      </c>
      <c r="O8" s="3">
        <f>IF($N$6=0,0,N8/$N$6)</f>
        <v>0.03102290482364283</v>
      </c>
    </row>
    <row r="9" spans="1:15" x14ac:dyDescent="0.25">
      <c r="A9" t="s">
        <v>22</v>
      </c>
      <c r="B9" s="2">
        <v>461</v>
      </c>
      <c r="C9" s="2">
        <v>587</v>
      </c>
      <c r="D9" s="2">
        <v>566</v>
      </c>
      <c r="E9" s="2">
        <v>596</v>
      </c>
      <c r="F9" s="2">
        <v>711</v>
      </c>
      <c r="G9" s="2">
        <v>619</v>
      </c>
      <c r="H9" s="2">
        <v>547</v>
      </c>
      <c r="I9" s="2">
        <v>629</v>
      </c>
      <c r="J9" s="2">
        <v>683</v>
      </c>
      <c r="K9" s="2">
        <v>812</v>
      </c>
      <c r="L9" s="2">
        <v>1102</v>
      </c>
      <c r="M9" s="2">
        <v>1350</v>
      </c>
      <c r="N9" s="2">
        <f>SUM(B9:M9)</f>
        <v>8663</v>
      </c>
      <c r="O9" s="3">
        <f>IF($N$6=0,0,N9/$N$6)</f>
        <v>0.057597819221435455</v>
      </c>
    </row>
    <row r="10" spans="1:15" x14ac:dyDescent="0.25">
      <c r="A10" t="s">
        <v>23</v>
      </c>
      <c r="B10" s="2">
        <v>510</v>
      </c>
      <c r="C10" s="2">
        <v>650</v>
      </c>
      <c r="D10" s="2">
        <v>626</v>
      </c>
      <c r="E10" s="2">
        <v>660</v>
      </c>
      <c r="F10" s="2">
        <v>787</v>
      </c>
      <c r="G10" s="2">
        <v>686</v>
      </c>
      <c r="H10" s="2">
        <v>605</v>
      </c>
      <c r="I10" s="2">
        <v>697</v>
      </c>
      <c r="J10" s="2">
        <v>757</v>
      </c>
      <c r="K10" s="2">
        <v>900</v>
      </c>
      <c r="L10" s="2">
        <v>1221</v>
      </c>
      <c r="M10" s="2">
        <v>1496</v>
      </c>
      <c r="N10" s="2">
        <f>SUM(B10:M10)</f>
        <v>9595</v>
      </c>
      <c r="O10" s="3">
        <f>IF($N$6=0,0,N10/$N$6)</f>
        <v>0.06379442172800107</v>
      </c>
    </row>
    <row r="11" spans="1:15" x14ac:dyDescent="0.25">
      <c r="A11" t="s">
        <v>24</v>
      </c>
      <c r="B11" s="2">
        <f>SUM(B7:B10)</f>
        <v>2748</v>
      </c>
      <c r="C11" s="2">
        <f>SUM(C7:C10)</f>
        <v>3918</v>
      </c>
      <c r="D11" s="2">
        <f>SUM(D7:D10)</f>
        <v>3332</v>
      </c>
      <c r="E11" s="2">
        <f>SUM(E7:E10)</f>
        <v>3629</v>
      </c>
      <c r="F11" s="2">
        <f>SUM(F7:F10)</f>
        <v>4858</v>
      </c>
      <c r="G11" s="2">
        <f>SUM(G7:G10)</f>
        <v>3881</v>
      </c>
      <c r="H11" s="2">
        <f>SUM(H7:H10)</f>
        <v>3343</v>
      </c>
      <c r="I11" s="2">
        <f>SUM(I7:I10)</f>
        <v>4364</v>
      </c>
      <c r="J11" s="2">
        <f>SUM(J7:J10)</f>
        <v>4893</v>
      </c>
      <c r="K11" s="2">
        <f>SUM(K7:K10)</f>
        <v>5621</v>
      </c>
      <c r="L11" s="2">
        <f>SUM(L7:L10)</f>
        <v>6710</v>
      </c>
      <c r="M11" s="2">
        <f>SUM(M7:M10)</f>
        <v>8109</v>
      </c>
      <c r="N11" s="2">
        <f>SUM(B11:M11)</f>
        <v>55406</v>
      </c>
      <c r="O11" s="3">
        <f>IF($N$6=0,0,N11/$N$6)</f>
        <v>0.36837871081413515</v>
      </c>
    </row>
    <row r="12" spans="1:15" x14ac:dyDescent="0.25">
      <c r="A12" t="s">
        <v>25</v>
      </c>
      <c r="B12" s="2">
        <f>B6-B11</f>
        <v>4638</v>
      </c>
      <c r="C12" s="2">
        <f>C6-C11</f>
        <v>7260</v>
      </c>
      <c r="D12" s="2">
        <f>D6-D11</f>
        <v>5665</v>
      </c>
      <c r="E12" s="2">
        <f>E6-E11</f>
        <v>5922</v>
      </c>
      <c r="F12" s="2">
        <f>F6-F11</f>
        <v>8807</v>
      </c>
      <c r="G12" s="2">
        <f>G6-G11</f>
        <v>5938</v>
      </c>
      <c r="H12" s="2">
        <f>H6-H11</f>
        <v>5356</v>
      </c>
      <c r="I12" s="2">
        <f>I6-I11</f>
        <v>7748</v>
      </c>
      <c r="J12" s="2">
        <f>J6-J11</f>
        <v>9248</v>
      </c>
      <c r="K12" s="2">
        <f>K6-K11</f>
        <v>10015</v>
      </c>
      <c r="L12" s="2">
        <f>L6-L11</f>
        <v>10860</v>
      </c>
      <c r="M12" s="2">
        <f>M6-M11</f>
        <v>13542</v>
      </c>
      <c r="N12" s="2">
        <f>N6-N11</f>
        <v>94999</v>
      </c>
      <c r="O12" s="3">
        <f>IF($N$6=0,0,N12/$N$6)</f>
        <v>0.6316212891858648</v>
      </c>
    </row>
    <row r="13" spans="1:15" x14ac:dyDescent="0.25">
      <c r="A13" t="s">
        <v>26</v>
      </c>
      <c r="B13" s="3">
        <f>IF(B6=0,0,B12/B6)</f>
        <v>0.627944760357433</v>
      </c>
      <c r="C13" s="3">
        <f>IF(C6=0,0,C12/C6)</f>
        <v>0.6494900697799249</v>
      </c>
      <c r="D13" s="3">
        <f>IF(D6=0,0,D12/D6)</f>
        <v>0.6296543292208514</v>
      </c>
      <c r="E13" s="3">
        <f>IF(E6=0,0,E12/E6)</f>
        <v>0.6200397864098001</v>
      </c>
      <c r="F13" s="3">
        <f>IF(F6=0,0,F12/F6)</f>
        <v>0.6444932308818149</v>
      </c>
      <c r="G13" s="3">
        <f>IF(G6=0,0,G12/G6)</f>
        <v>0.6047459008045626</v>
      </c>
      <c r="H13" s="3">
        <f>IF(H6=0,0,H12/H6)</f>
        <v>0.6157029543625704</v>
      </c>
      <c r="I13" s="3">
        <f>IF(I6=0,0,I12/I6)</f>
        <v>0.6396961690885072</v>
      </c>
      <c r="J13" s="3">
        <f>IF(J6=0,0,J12/J6)</f>
        <v>0.6539848666996676</v>
      </c>
      <c r="K13" s="3">
        <f>IF(K6=0,0,K12/K6)</f>
        <v>0.640509081606549</v>
      </c>
      <c r="L13" s="3">
        <f>IF(L6=0,0,L12/L6)</f>
        <v>0.618099032441662</v>
      </c>
      <c r="M13" s="3">
        <f>IF(M6=0,0,M12/M6)</f>
        <v>0.62546764583622</v>
      </c>
      <c r="N13" s="3">
        <f>IF(N6=0,0,N12/N6)</f>
        <v>0.6316212891858648</v>
      </c>
      <c r="O13" s="3"/>
    </row>
    <row r="14" spans="1:15" x14ac:dyDescent="0.25">
      <c r="A14" t="s">
        <v>27</v>
      </c>
      <c r="B14" s="2">
        <v>950</v>
      </c>
      <c r="C14" s="2">
        <v>950</v>
      </c>
      <c r="D14" s="2">
        <v>950</v>
      </c>
      <c r="E14" s="2">
        <v>950</v>
      </c>
      <c r="F14" s="2">
        <v>950</v>
      </c>
      <c r="G14" s="2">
        <v>950</v>
      </c>
      <c r="H14" s="2">
        <v>950</v>
      </c>
      <c r="I14" s="2">
        <v>950</v>
      </c>
      <c r="J14" s="2">
        <v>950</v>
      </c>
      <c r="K14" s="2">
        <v>950</v>
      </c>
      <c r="L14" s="2">
        <v>950</v>
      </c>
      <c r="M14" s="2">
        <v>950</v>
      </c>
      <c r="N14" s="2">
        <f>SUM(B14:M14)</f>
        <v>11400</v>
      </c>
      <c r="O14" s="3">
        <f>IF($N$6=0,0,N14/$N$6)</f>
        <v>0.07579535254812007</v>
      </c>
    </row>
    <row r="15" spans="1:15" x14ac:dyDescent="0.25">
      <c r="A15" t="s">
        <v>28</v>
      </c>
      <c r="B15" s="2">
        <v>1484</v>
      </c>
      <c r="C15" s="2">
        <v>1483</v>
      </c>
      <c r="D15" s="2">
        <v>1457</v>
      </c>
      <c r="E15" s="2">
        <v>1435</v>
      </c>
      <c r="F15" s="2">
        <v>1369</v>
      </c>
      <c r="G15" s="2">
        <v>1355</v>
      </c>
      <c r="H15" s="2">
        <v>1365</v>
      </c>
      <c r="I15" s="2">
        <v>1328</v>
      </c>
      <c r="J15" s="2">
        <v>1445</v>
      </c>
      <c r="K15" s="2">
        <v>2273</v>
      </c>
      <c r="L15" s="2">
        <v>3229</v>
      </c>
      <c r="M15" s="2">
        <v>3255</v>
      </c>
      <c r="N15" s="2">
        <f>SUM(B15:M15)</f>
        <v>21478</v>
      </c>
      <c r="O15" s="3">
        <f>IF($N$6=0,0,N15/$N$6)</f>
        <v>0.14280110368671253</v>
      </c>
    </row>
    <row r="16" spans="1:15" x14ac:dyDescent="0.25">
      <c r="A16" t="s">
        <v>29</v>
      </c>
      <c r="B16" s="2">
        <v>0</v>
      </c>
      <c r="C16" s="2">
        <v>350</v>
      </c>
      <c r="D16" s="2">
        <v>0</v>
      </c>
      <c r="E16" s="2">
        <v>0</v>
      </c>
      <c r="F16" s="2">
        <v>400</v>
      </c>
      <c r="G16" s="2">
        <v>0</v>
      </c>
      <c r="H16" s="2">
        <v>0</v>
      </c>
      <c r="I16" s="2">
        <v>0</v>
      </c>
      <c r="J16" s="2">
        <v>350</v>
      </c>
      <c r="K16" s="2">
        <v>0</v>
      </c>
      <c r="L16" s="2">
        <v>600</v>
      </c>
      <c r="M16" s="2">
        <v>0</v>
      </c>
      <c r="N16" s="2">
        <f>SUM(B16:M16)</f>
        <v>1700</v>
      </c>
      <c r="O16" s="3">
        <f>IF($N$6=0,0,N16/$N$6)</f>
        <v>0.01130281573086001</v>
      </c>
    </row>
    <row r="17" spans="1:15" x14ac:dyDescent="0.25">
      <c r="A17" t="s">
        <v>30</v>
      </c>
      <c r="B17" s="2">
        <v>170</v>
      </c>
      <c r="C17" s="2">
        <v>168</v>
      </c>
      <c r="D17" s="2">
        <v>160</v>
      </c>
      <c r="E17" s="2">
        <v>162</v>
      </c>
      <c r="F17" s="2">
        <v>169</v>
      </c>
      <c r="G17" s="2">
        <v>165</v>
      </c>
      <c r="H17" s="2">
        <v>170</v>
      </c>
      <c r="I17" s="2">
        <v>164</v>
      </c>
      <c r="J17" s="2">
        <v>161</v>
      </c>
      <c r="K17" s="2">
        <v>166</v>
      </c>
      <c r="L17" s="2">
        <v>168</v>
      </c>
      <c r="M17" s="2">
        <v>163</v>
      </c>
      <c r="N17" s="2">
        <f>SUM(B17:M17)</f>
        <v>1986</v>
      </c>
      <c r="O17" s="3">
        <f>IF($N$6=0,0,N17/$N$6)</f>
        <v>0.013204348259698814</v>
      </c>
    </row>
    <row r="18" spans="1:15" x14ac:dyDescent="0.25">
      <c r="A18" t="s">
        <v>31</v>
      </c>
      <c r="B18" s="2">
        <v>399</v>
      </c>
      <c r="C18" s="2">
        <v>412</v>
      </c>
      <c r="D18" s="2">
        <v>443</v>
      </c>
      <c r="E18" s="2">
        <v>433</v>
      </c>
      <c r="F18" s="2">
        <v>401</v>
      </c>
      <c r="G18" s="2">
        <v>407</v>
      </c>
      <c r="H18" s="2">
        <v>400</v>
      </c>
      <c r="I18" s="2">
        <v>398</v>
      </c>
      <c r="J18" s="2">
        <v>435</v>
      </c>
      <c r="K18" s="2">
        <v>865</v>
      </c>
      <c r="L18" s="2">
        <v>1410</v>
      </c>
      <c r="M18" s="2">
        <v>1093</v>
      </c>
      <c r="N18" s="2">
        <f>SUM(B18:M18)</f>
        <v>7096</v>
      </c>
      <c r="O18" s="3">
        <f>IF($N$6=0,0,N18/$N$6)</f>
        <v>0.047179282603636845</v>
      </c>
    </row>
    <row r="19" spans="1:15" x14ac:dyDescent="0.25">
      <c r="A19" t="s">
        <v>32</v>
      </c>
      <c r="B19" s="2">
        <v>78</v>
      </c>
      <c r="C19" s="2">
        <v>78</v>
      </c>
      <c r="D19" s="2">
        <v>78</v>
      </c>
      <c r="E19" s="2">
        <v>78</v>
      </c>
      <c r="F19" s="2">
        <v>78</v>
      </c>
      <c r="G19" s="2">
        <v>78</v>
      </c>
      <c r="H19" s="2">
        <v>78</v>
      </c>
      <c r="I19" s="2">
        <v>78</v>
      </c>
      <c r="J19" s="2">
        <v>78</v>
      </c>
      <c r="K19" s="2">
        <v>78</v>
      </c>
      <c r="L19" s="2">
        <v>78</v>
      </c>
      <c r="M19" s="2">
        <v>78</v>
      </c>
      <c r="N19" s="2">
        <f>SUM(B19:M19)</f>
        <v>936</v>
      </c>
      <c r="O19" s="3">
        <f>IF($N$6=0,0,N19/$N$6)</f>
        <v>0.006223197367108807</v>
      </c>
    </row>
    <row r="20" spans="1:15" x14ac:dyDescent="0.25">
      <c r="A20" t="s">
        <v>33</v>
      </c>
      <c r="B20" s="2">
        <v>130</v>
      </c>
      <c r="C20" s="2">
        <v>148</v>
      </c>
      <c r="D20" s="2">
        <v>128</v>
      </c>
      <c r="E20" s="2">
        <v>145</v>
      </c>
      <c r="F20" s="2">
        <v>127</v>
      </c>
      <c r="G20" s="2">
        <v>137</v>
      </c>
      <c r="H20" s="2">
        <v>130</v>
      </c>
      <c r="I20" s="2">
        <v>132</v>
      </c>
      <c r="J20" s="2">
        <v>156</v>
      </c>
      <c r="K20" s="2">
        <v>150</v>
      </c>
      <c r="L20" s="2">
        <v>133</v>
      </c>
      <c r="M20" s="2">
        <v>153</v>
      </c>
      <c r="N20" s="2">
        <f>SUM(B20:M20)</f>
        <v>1669</v>
      </c>
      <c r="O20" s="3">
        <f>IF($N$6=0,0,N20/$N$6)</f>
        <v>0.01109670556165021</v>
      </c>
    </row>
    <row r="21" spans="1:15" x14ac:dyDescent="0.25">
      <c r="A21" t="s">
        <v>34</v>
      </c>
      <c r="B21" s="2">
        <v>95</v>
      </c>
      <c r="C21" s="2">
        <v>95</v>
      </c>
      <c r="D21" s="2">
        <v>95</v>
      </c>
      <c r="E21" s="2">
        <v>95</v>
      </c>
      <c r="F21" s="2">
        <v>95</v>
      </c>
      <c r="G21" s="2">
        <v>95</v>
      </c>
      <c r="H21" s="2">
        <v>95</v>
      </c>
      <c r="I21" s="2">
        <v>95</v>
      </c>
      <c r="J21" s="2">
        <v>95</v>
      </c>
      <c r="K21" s="2">
        <v>95</v>
      </c>
      <c r="L21" s="2">
        <v>95</v>
      </c>
      <c r="M21" s="2">
        <v>95</v>
      </c>
      <c r="N21" s="2">
        <f>SUM(B21:M21)</f>
        <v>1140</v>
      </c>
      <c r="O21" s="3">
        <f>IF($N$6=0,0,N21/$N$6)</f>
        <v>0.0075795352548120075</v>
      </c>
    </row>
    <row r="22" spans="1:15" x14ac:dyDescent="0.25">
      <c r="A22" t="s">
        <v>35</v>
      </c>
      <c r="B22" s="2">
        <v>0</v>
      </c>
      <c r="C22" s="2">
        <v>0</v>
      </c>
      <c r="D22" s="2">
        <v>650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180</v>
      </c>
      <c r="N22" s="2">
        <f>SUM(B22:M22)</f>
        <v>830</v>
      </c>
      <c r="O22" s="3">
        <f>IF($N$6=0,0,N22/$N$6)</f>
        <v>0.005518433562714005</v>
      </c>
    </row>
    <row r="23" spans="1:15" x14ac:dyDescent="0.25">
      <c r="A23" t="s">
        <v>36</v>
      </c>
      <c r="B23" s="2">
        <v>50</v>
      </c>
      <c r="C23" s="2">
        <v>56</v>
      </c>
      <c r="D23" s="2">
        <v>73</v>
      </c>
      <c r="E23" s="2">
        <v>65</v>
      </c>
      <c r="F23" s="2">
        <v>46</v>
      </c>
      <c r="G23" s="2">
        <v>78</v>
      </c>
      <c r="H23" s="2">
        <v>50</v>
      </c>
      <c r="I23" s="2">
        <v>51</v>
      </c>
      <c r="J23" s="2">
        <v>70</v>
      </c>
      <c r="K23" s="2">
        <v>54</v>
      </c>
      <c r="L23" s="2">
        <v>53</v>
      </c>
      <c r="M23" s="2">
        <v>45</v>
      </c>
      <c r="N23" s="2">
        <f>SUM(B23:M23)</f>
        <v>691</v>
      </c>
      <c r="O23" s="3">
        <f>IF($N$6=0,0,N23/$N$6)</f>
        <v>0.004594262158837805</v>
      </c>
    </row>
    <row r="24" spans="1:15" x14ac:dyDescent="0.25">
      <c r="A24" t="s">
        <v>37</v>
      </c>
      <c r="B24" s="2">
        <v>30</v>
      </c>
      <c r="C24" s="2">
        <v>48</v>
      </c>
      <c r="D24" s="2">
        <v>36</v>
      </c>
      <c r="E24" s="2">
        <v>49</v>
      </c>
      <c r="F24" s="2">
        <v>40</v>
      </c>
      <c r="G24" s="2">
        <v>43</v>
      </c>
      <c r="H24" s="2">
        <v>62</v>
      </c>
      <c r="I24" s="2">
        <v>44</v>
      </c>
      <c r="J24" s="2">
        <v>48</v>
      </c>
      <c r="K24" s="2">
        <v>58</v>
      </c>
      <c r="L24" s="2">
        <v>34</v>
      </c>
      <c r="M24" s="2">
        <v>33</v>
      </c>
      <c r="N24" s="2">
        <f>SUM(B24:M24)</f>
        <v>525</v>
      </c>
      <c r="O24" s="3">
        <f>IF($N$6=0,0,N24/$N$6)</f>
        <v>0.0034905754462950037</v>
      </c>
    </row>
    <row r="25" spans="1:15" x14ac:dyDescent="0.25">
      <c r="A25" t="s">
        <v>38</v>
      </c>
      <c r="B25" s="2">
        <v>53</v>
      </c>
      <c r="C25" s="2">
        <v>50</v>
      </c>
      <c r="D25" s="2">
        <v>32</v>
      </c>
      <c r="E25" s="2">
        <v>30</v>
      </c>
      <c r="F25" s="2">
        <v>48</v>
      </c>
      <c r="G25" s="2">
        <v>54</v>
      </c>
      <c r="H25" s="2">
        <v>30</v>
      </c>
      <c r="I25" s="2">
        <v>54</v>
      </c>
      <c r="J25" s="2">
        <v>52</v>
      </c>
      <c r="K25" s="2">
        <v>43</v>
      </c>
      <c r="L25" s="2">
        <v>37</v>
      </c>
      <c r="M25" s="2">
        <v>27</v>
      </c>
      <c r="N25" s="2">
        <f>SUM(B25:M25)</f>
        <v>510</v>
      </c>
      <c r="O25" s="3">
        <f>IF($N$6=0,0,N25/$N$6)</f>
        <v>0.0033908447192580035</v>
      </c>
    </row>
    <row r="26" spans="1:15" x14ac:dyDescent="0.25">
      <c r="A26" t="s">
        <v>39</v>
      </c>
      <c r="B26" s="2">
        <f>SUM(B14:B25)</f>
        <v>3439</v>
      </c>
      <c r="C26" s="2">
        <f>SUM(C14:C25)</f>
        <v>3838</v>
      </c>
      <c r="D26" s="2">
        <f>SUM(D14:D25)</f>
        <v>4102</v>
      </c>
      <c r="E26" s="2">
        <f>SUM(E14:E25)</f>
        <v>3442</v>
      </c>
      <c r="F26" s="2">
        <f>SUM(F14:F25)</f>
        <v>3723</v>
      </c>
      <c r="G26" s="2">
        <f>SUM(G14:G25)</f>
        <v>3362</v>
      </c>
      <c r="H26" s="2">
        <f>SUM(H14:H25)</f>
        <v>3330</v>
      </c>
      <c r="I26" s="2">
        <f>SUM(I14:I25)</f>
        <v>3294</v>
      </c>
      <c r="J26" s="2">
        <f>SUM(J14:J25)</f>
        <v>3840</v>
      </c>
      <c r="K26" s="2">
        <f>SUM(K14:K25)</f>
        <v>4732</v>
      </c>
      <c r="L26" s="2">
        <f>SUM(L14:L25)</f>
        <v>6787</v>
      </c>
      <c r="M26" s="2">
        <f>SUM(M14:M25)</f>
        <v>6072</v>
      </c>
      <c r="N26" s="2">
        <f>SUM(B26:M26)</f>
        <v>49961</v>
      </c>
      <c r="O26" s="3">
        <f>IF($N$6=0,0,N26/$N$6)</f>
        <v>0.33217645689970415</v>
      </c>
    </row>
    <row r="27" spans="1:15" x14ac:dyDescent="0.25">
      <c r="A27" t="s">
        <v>40</v>
      </c>
      <c r="B27" s="2">
        <f>B12-B26</f>
        <v>1199</v>
      </c>
      <c r="C27" s="2">
        <f>C12-C26</f>
        <v>3422</v>
      </c>
      <c r="D27" s="2">
        <f>D12-D26</f>
        <v>1563</v>
      </c>
      <c r="E27" s="2">
        <f>E12-E26</f>
        <v>2480</v>
      </c>
      <c r="F27" s="2">
        <f>F12-F26</f>
        <v>5084</v>
      </c>
      <c r="G27" s="2">
        <f>G12-G26</f>
        <v>2576</v>
      </c>
      <c r="H27" s="2">
        <f>H12-H26</f>
        <v>2026</v>
      </c>
      <c r="I27" s="2">
        <f>I12-I26</f>
        <v>4454</v>
      </c>
      <c r="J27" s="2">
        <f>J12-J26</f>
        <v>5408</v>
      </c>
      <c r="K27" s="2">
        <f>K12-K26</f>
        <v>5283</v>
      </c>
      <c r="L27" s="2">
        <f>L12-L26</f>
        <v>4073</v>
      </c>
      <c r="M27" s="2">
        <f>M12-M26</f>
        <v>7470</v>
      </c>
      <c r="N27" s="2">
        <f>N12-N26</f>
        <v>45038</v>
      </c>
      <c r="O27" s="3">
        <f>IF($N$6=0,0,N27/$N$6)</f>
        <v>0.2994448322861607</v>
      </c>
    </row>
    <row r="28" spans="1:15" x14ac:dyDescent="0.25">
      <c r="A28" t="s">
        <v>41</v>
      </c>
      <c r="B28" s="2">
        <v>62</v>
      </c>
      <c r="C28" s="2">
        <v>61</v>
      </c>
      <c r="D28" s="2">
        <v>60</v>
      </c>
      <c r="E28" s="2">
        <v>59</v>
      </c>
      <c r="F28" s="2">
        <v>58</v>
      </c>
      <c r="G28" s="2">
        <v>57</v>
      </c>
      <c r="H28" s="2">
        <v>56</v>
      </c>
      <c r="I28" s="2">
        <v>55</v>
      </c>
      <c r="J28" s="2">
        <v>54</v>
      </c>
      <c r="K28" s="2">
        <v>53</v>
      </c>
      <c r="L28" s="2">
        <v>52</v>
      </c>
      <c r="M28" s="2">
        <v>51</v>
      </c>
      <c r="N28" s="2">
        <f>SUM(B28:M28)</f>
        <v>678</v>
      </c>
      <c r="O28" s="3">
        <f>IF($N$6=0,0,N28/$N$6)</f>
        <v>0.004507828862072404</v>
      </c>
    </row>
    <row r="29" spans="1:15" x14ac:dyDescent="0.25">
      <c r="A29" t="s">
        <v>42</v>
      </c>
      <c r="B29" s="2">
        <f>B27-B28</f>
        <v>1137</v>
      </c>
      <c r="C29" s="2">
        <f>C27-C28</f>
        <v>3361</v>
      </c>
      <c r="D29" s="2">
        <f>D27-D28</f>
        <v>1503</v>
      </c>
      <c r="E29" s="2">
        <f>E27-E28</f>
        <v>2421</v>
      </c>
      <c r="F29" s="2">
        <f>F27-F28</f>
        <v>5026</v>
      </c>
      <c r="G29" s="2">
        <f>G27-G28</f>
        <v>2519</v>
      </c>
      <c r="H29" s="2">
        <f>H27-H28</f>
        <v>1970</v>
      </c>
      <c r="I29" s="2">
        <f>I27-I28</f>
        <v>4399</v>
      </c>
      <c r="J29" s="2">
        <f>J27-J28</f>
        <v>5354</v>
      </c>
      <c r="K29" s="2">
        <f>K27-K28</f>
        <v>5230</v>
      </c>
      <c r="L29" s="2">
        <f>L27-L28</f>
        <v>4021</v>
      </c>
      <c r="M29" s="2">
        <f>M27-M28</f>
        <v>7419</v>
      </c>
      <c r="N29" s="2">
        <f>N27-N28</f>
        <v>44360</v>
      </c>
      <c r="O29" s="3">
        <f>IF($N$6=0,0,N29/$N$6)</f>
        <v>0.2949370034240883</v>
      </c>
    </row>
    <row r="30" spans="1:15" x14ac:dyDescent="0.25">
      <c r="A30" t="s">
        <v>43</v>
      </c>
      <c r="B30" s="3">
        <f>IF(B6=0,0,B29/B6)</f>
        <v>0.15393988627132413</v>
      </c>
      <c r="C30" s="3">
        <f>IF(C6=0,0,C29/C6)</f>
        <v>0.3006799069601002</v>
      </c>
      <c r="D30" s="3">
        <f>IF(D6=0,0,D29/D6)</f>
        <v>0.16705568522840947</v>
      </c>
      <c r="E30" s="3">
        <f>IF(E6=0,0,E29/E6)</f>
        <v>0.2534813108575018</v>
      </c>
      <c r="F30" s="3">
        <f>IF(F6=0,0,F29/F6)</f>
        <v>0.3678009513355287</v>
      </c>
      <c r="G30" s="3">
        <f>IF(G6=0,0,G29/G6)</f>
        <v>0.25654343619513187</v>
      </c>
      <c r="H30" s="3">
        <f>IF(H6=0,0,H29/H6)</f>
        <v>0.2264628118174503</v>
      </c>
      <c r="I30" s="3">
        <f>IF(I6=0,0,I29/I6)</f>
        <v>0.3631935270805812</v>
      </c>
      <c r="J30" s="3">
        <f>IF(J6=0,0,J29/J6)</f>
        <v>0.3786153737359451</v>
      </c>
      <c r="K30" s="3">
        <f>IF(K6=0,0,K29/K6)</f>
        <v>0.3344845228958813</v>
      </c>
      <c r="L30" s="3">
        <f>IF(L6=0,0,L29/L6)</f>
        <v>0.2288560045532157</v>
      </c>
      <c r="M30" s="3">
        <f>IF(M6=0,0,M29/M6)</f>
        <v>0.34266315643619233</v>
      </c>
      <c r="N30" s="3">
        <f>IF(N6=0,0,N29/N6)</f>
        <v>0.2949370034240883</v>
      </c>
      <c r="O30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5" width="12" customWidth="1"/>
    <col min="6" max="6" width="13" customWidth="1"/>
  </cols>
  <sheetData>
    <row r="1" spans="1:6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13</v>
      </c>
    </row>
    <row r="2" spans="1:6" x14ac:dyDescent="0.25">
      <c r="A2" t="s">
        <v>49</v>
      </c>
      <c r="B2" s="2">
        <f>SUM('Profit and Loss'!B6:D6)</f>
        <v>27561</v>
      </c>
      <c r="C2" s="2">
        <f>SUM('Profit and Loss'!E6:G6)</f>
        <v>33035</v>
      </c>
      <c r="D2" s="2">
        <f>SUM('Profit and Loss'!H6:J6)</f>
        <v>34952</v>
      </c>
      <c r="E2" s="2">
        <f>SUM('Profit and Loss'!K6:M6)</f>
        <v>54857</v>
      </c>
      <c r="F2" s="2">
        <f>SUM(B2:E2)</f>
        <v>150405</v>
      </c>
    </row>
    <row r="3" spans="1:6" x14ac:dyDescent="0.25">
      <c r="A3" t="s">
        <v>50</v>
      </c>
      <c r="B3" s="2">
        <f>SUM('Profit and Loss'!B11:D11)</f>
        <v>9998</v>
      </c>
      <c r="C3" s="2">
        <f>SUM('Profit and Loss'!E11:G11)</f>
        <v>12368</v>
      </c>
      <c r="D3" s="2">
        <f>SUM('Profit and Loss'!H11:J11)</f>
        <v>12600</v>
      </c>
      <c r="E3" s="2">
        <f>SUM('Profit and Loss'!K11:M11)</f>
        <v>20440</v>
      </c>
      <c r="F3" s="2">
        <f>SUM(B3:E3)</f>
        <v>55406</v>
      </c>
    </row>
    <row r="4" spans="1:6" x14ac:dyDescent="0.25">
      <c r="A4" t="s">
        <v>25</v>
      </c>
      <c r="B4" s="2">
        <f>SUM('Profit and Loss'!B12:D12)</f>
        <v>17563</v>
      </c>
      <c r="C4" s="2">
        <f>SUM('Profit and Loss'!E12:G12)</f>
        <v>20667</v>
      </c>
      <c r="D4" s="2">
        <f>SUM('Profit and Loss'!H12:J12)</f>
        <v>22352</v>
      </c>
      <c r="E4" s="2">
        <f>SUM('Profit and Loss'!K12:M12)</f>
        <v>34417</v>
      </c>
      <c r="F4" s="2">
        <f>SUM(B4:E4)</f>
        <v>94999</v>
      </c>
    </row>
    <row r="5" spans="1:6" x14ac:dyDescent="0.25">
      <c r="A5" t="s">
        <v>26</v>
      </c>
      <c r="B5" s="3">
        <f>IF(B2=0,0,B4/B2)</f>
        <v>0.6372410289902398</v>
      </c>
      <c r="C5" s="3">
        <f>IF(C2=0,0,C4/C2)</f>
        <v>0.6256092023611322</v>
      </c>
      <c r="D5" s="3">
        <f>IF(D2=0,0,D4/D2)</f>
        <v>0.639505607690547</v>
      </c>
      <c r="E5" s="3">
        <f>IF(E2=0,0,E4/E2)</f>
        <v>0.6273948630074557</v>
      </c>
      <c r="F5" s="3">
        <f>IF(F2=0,0,F4/F2)</f>
        <v>0.6316212891858648</v>
      </c>
    </row>
    <row r="6" spans="1:6" x14ac:dyDescent="0.25">
      <c r="A6" t="s">
        <v>51</v>
      </c>
      <c r="B6" s="2">
        <f>SUM('Profit and Loss'!B26:D26)</f>
        <v>11379</v>
      </c>
      <c r="C6" s="2">
        <f>SUM('Profit and Loss'!E26:G26)</f>
        <v>10527</v>
      </c>
      <c r="D6" s="2">
        <f>SUM('Profit and Loss'!H26:J26)</f>
        <v>10464</v>
      </c>
      <c r="E6" s="2">
        <f>SUM('Profit and Loss'!K26:M26)</f>
        <v>17591</v>
      </c>
      <c r="F6" s="2">
        <f>SUM(B6:E6)</f>
        <v>49961</v>
      </c>
    </row>
    <row r="7" spans="1:6" x14ac:dyDescent="0.25">
      <c r="A7" t="s">
        <v>40</v>
      </c>
      <c r="B7" s="2">
        <f>SUM('Profit and Loss'!B27:D27)</f>
        <v>6184</v>
      </c>
      <c r="C7" s="2">
        <f>SUM('Profit and Loss'!E27:G27)</f>
        <v>10140</v>
      </c>
      <c r="D7" s="2">
        <f>SUM('Profit and Loss'!H27:J27)</f>
        <v>11888</v>
      </c>
      <c r="E7" s="2">
        <f>SUM('Profit and Loss'!K27:M27)</f>
        <v>16826</v>
      </c>
      <c r="F7" s="2">
        <f>SUM(B7:E7)</f>
        <v>45038</v>
      </c>
    </row>
    <row r="8" spans="1:6" x14ac:dyDescent="0.25">
      <c r="A8" t="s">
        <v>42</v>
      </c>
      <c r="B8" s="2">
        <f>SUM('Profit and Loss'!B29:D29)</f>
        <v>6001</v>
      </c>
      <c r="C8" s="2">
        <f>SUM('Profit and Loss'!E29:G29)</f>
        <v>9966</v>
      </c>
      <c r="D8" s="2">
        <f>SUM('Profit and Loss'!H29:J29)</f>
        <v>11723</v>
      </c>
      <c r="E8" s="2">
        <f>SUM('Profit and Loss'!K29:M29)</f>
        <v>16670</v>
      </c>
      <c r="F8" s="2">
        <f>SUM(B8:E8)</f>
        <v>44360</v>
      </c>
    </row>
    <row r="9" spans="1:6" x14ac:dyDescent="0.25">
      <c r="A9" t="s">
        <v>43</v>
      </c>
      <c r="B9" s="3">
        <f>IF(B2=0,0,B8/B2)</f>
        <v>0.2177352055440659</v>
      </c>
      <c r="C9" s="3">
        <f>IF(C2=0,0,C8/C2)</f>
        <v>0.30168003632510976</v>
      </c>
      <c r="D9" s="3">
        <f>IF(D2=0,0,D8/D2)</f>
        <v>0.33540283817807276</v>
      </c>
      <c r="E9" s="3">
        <f>IF(E2=0,0,E8/E2)</f>
        <v>0.30388099969010335</v>
      </c>
      <c r="F9" s="3">
        <f>IF(F2=0,0,F8/F2)</f>
        <v>0.2949370034240883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3" customWidth="1"/>
    <col min="4" max="4" width="12" customWidth="1"/>
    <col min="5" max="5" width="17" customWidth="1"/>
    <col min="6" max="6" width="12" customWidth="1"/>
    <col min="7" max="7" width="11" customWidth="1"/>
    <col min="8" max="8" width="13" customWidth="1"/>
    <col min="9" max="9" width="19" customWidth="1"/>
  </cols>
  <sheetData>
    <row r="1" spans="1:9" s="1" customFormat="1" x14ac:dyDescent="0.25">
      <c r="A1" s="1" t="s">
        <v>52</v>
      </c>
      <c r="B1" s="1" t="s">
        <v>49</v>
      </c>
      <c r="C1" s="1" t="s">
        <v>25</v>
      </c>
      <c r="D1" s="1" t="s">
        <v>26</v>
      </c>
      <c r="E1" s="1" t="s">
        <v>51</v>
      </c>
      <c r="F1" s="1" t="s">
        <v>42</v>
      </c>
      <c r="G1" s="1" t="s">
        <v>43</v>
      </c>
      <c r="H1" s="1" t="s">
        <v>53</v>
      </c>
      <c r="I1" s="1" t="s">
        <v>54</v>
      </c>
    </row>
    <row r="2" spans="1:9" x14ac:dyDescent="0.25">
      <c r="A2" t="s">
        <v>1</v>
      </c>
      <c r="B2" s="2">
        <f>'Profit and Loss'!B6</f>
        <v>7386</v>
      </c>
      <c r="C2" s="2">
        <f>'Profit and Loss'!B12</f>
        <v>4638</v>
      </c>
      <c r="D2" s="3">
        <f>'Profit and Loss'!B13</f>
        <v>0.627944760357433</v>
      </c>
      <c r="E2" s="2">
        <f>'Profit and Loss'!B26</f>
        <v>3439</v>
      </c>
      <c r="F2" s="2">
        <f>'Profit and Loss'!B29</f>
        <v>1137</v>
      </c>
      <c r="G2" s="3">
        <f>'Profit and Loss'!B30</f>
        <v>0.15393988627132413</v>
      </c>
      <c r="H2" s="2">
        <f>SUM($F$2:F2)</f>
        <v>1137</v>
      </c>
      <c r="I2" s="3"/>
    </row>
    <row r="3" spans="1:9" x14ac:dyDescent="0.25">
      <c r="A3" t="s">
        <v>2</v>
      </c>
      <c r="B3" s="2">
        <f>'Profit and Loss'!C6</f>
        <v>11178</v>
      </c>
      <c r="C3" s="2">
        <f>'Profit and Loss'!C12</f>
        <v>7260</v>
      </c>
      <c r="D3" s="3">
        <f>'Profit and Loss'!C13</f>
        <v>0.6494900697799249</v>
      </c>
      <c r="E3" s="2">
        <f>'Profit and Loss'!C26</f>
        <v>3838</v>
      </c>
      <c r="F3" s="2">
        <f>'Profit and Loss'!C29</f>
        <v>3361</v>
      </c>
      <c r="G3" s="3">
        <f>'Profit and Loss'!C30</f>
        <v>0.3006799069601002</v>
      </c>
      <c r="H3" s="2">
        <f>SUM($F$2:F3)</f>
        <v>4498</v>
      </c>
      <c r="I3" s="3">
        <f>IF(B2=0,0,B3/B2-1)</f>
        <v>0.51340373679935</v>
      </c>
    </row>
    <row r="4" spans="1:9" x14ac:dyDescent="0.25">
      <c r="A4" t="s">
        <v>3</v>
      </c>
      <c r="B4" s="2">
        <f>'Profit and Loss'!D6</f>
        <v>8997</v>
      </c>
      <c r="C4" s="2">
        <f>'Profit and Loss'!D12</f>
        <v>5665</v>
      </c>
      <c r="D4" s="3">
        <f>'Profit and Loss'!D13</f>
        <v>0.6296543292208514</v>
      </c>
      <c r="E4" s="2">
        <f>'Profit and Loss'!D26</f>
        <v>4102</v>
      </c>
      <c r="F4" s="2">
        <f>'Profit and Loss'!D29</f>
        <v>1503</v>
      </c>
      <c r="G4" s="3">
        <f>'Profit and Loss'!D30</f>
        <v>0.16705568522840947</v>
      </c>
      <c r="H4" s="2">
        <f>SUM($F$2:F4)</f>
        <v>6001</v>
      </c>
      <c r="I4" s="3">
        <f>IF(B3=0,0,B4/B3-1)</f>
        <v>-0.19511540526033277</v>
      </c>
    </row>
    <row r="5" spans="1:9" x14ac:dyDescent="0.25">
      <c r="A5" t="s">
        <v>4</v>
      </c>
      <c r="B5" s="2">
        <f>'Profit and Loss'!E6</f>
        <v>9551</v>
      </c>
      <c r="C5" s="2">
        <f>'Profit and Loss'!E12</f>
        <v>5922</v>
      </c>
      <c r="D5" s="3">
        <f>'Profit and Loss'!E13</f>
        <v>0.6200397864098001</v>
      </c>
      <c r="E5" s="2">
        <f>'Profit and Loss'!E26</f>
        <v>3442</v>
      </c>
      <c r="F5" s="2">
        <f>'Profit and Loss'!E29</f>
        <v>2421</v>
      </c>
      <c r="G5" s="3">
        <f>'Profit and Loss'!E30</f>
        <v>0.2534813108575018</v>
      </c>
      <c r="H5" s="2">
        <f>SUM($F$2:F5)</f>
        <v>8422</v>
      </c>
      <c r="I5" s="3">
        <f>IF(B4=0,0,B5/B4-1)</f>
        <v>0.061576080915860754</v>
      </c>
    </row>
    <row r="6" spans="1:9" x14ac:dyDescent="0.25">
      <c r="A6" t="s">
        <v>5</v>
      </c>
      <c r="B6" s="2">
        <f>'Profit and Loss'!F6</f>
        <v>13665</v>
      </c>
      <c r="C6" s="2">
        <f>'Profit and Loss'!F12</f>
        <v>8807</v>
      </c>
      <c r="D6" s="3">
        <f>'Profit and Loss'!F13</f>
        <v>0.6444932308818149</v>
      </c>
      <c r="E6" s="2">
        <f>'Profit and Loss'!F26</f>
        <v>3723</v>
      </c>
      <c r="F6" s="2">
        <f>'Profit and Loss'!F29</f>
        <v>5026</v>
      </c>
      <c r="G6" s="3">
        <f>'Profit and Loss'!F30</f>
        <v>0.3678009513355287</v>
      </c>
      <c r="H6" s="2">
        <f>SUM($F$2:F6)</f>
        <v>13448</v>
      </c>
      <c r="I6" s="3">
        <f>IF(B5=0,0,B6/B5-1)</f>
        <v>0.4307402366244373</v>
      </c>
    </row>
    <row r="7" spans="1:9" x14ac:dyDescent="0.25">
      <c r="A7" t="s">
        <v>6</v>
      </c>
      <c r="B7" s="2">
        <f>'Profit and Loss'!G6</f>
        <v>9819</v>
      </c>
      <c r="C7" s="2">
        <f>'Profit and Loss'!G12</f>
        <v>5938</v>
      </c>
      <c r="D7" s="3">
        <f>'Profit and Loss'!G13</f>
        <v>0.6047459008045626</v>
      </c>
      <c r="E7" s="2">
        <f>'Profit and Loss'!G26</f>
        <v>3362</v>
      </c>
      <c r="F7" s="2">
        <f>'Profit and Loss'!G29</f>
        <v>2519</v>
      </c>
      <c r="G7" s="3">
        <f>'Profit and Loss'!G30</f>
        <v>0.25654343619513187</v>
      </c>
      <c r="H7" s="2">
        <f>SUM($F$2:F7)</f>
        <v>15967</v>
      </c>
      <c r="I7" s="3">
        <f>IF(B6=0,0,B7/B6-1)</f>
        <v>-0.28144895718990126</v>
      </c>
    </row>
    <row r="8" spans="1:9" x14ac:dyDescent="0.25">
      <c r="A8" t="s">
        <v>7</v>
      </c>
      <c r="B8" s="2">
        <f>'Profit and Loss'!H6</f>
        <v>8699</v>
      </c>
      <c r="C8" s="2">
        <f>'Profit and Loss'!H12</f>
        <v>5356</v>
      </c>
      <c r="D8" s="3">
        <f>'Profit and Loss'!H13</f>
        <v>0.6157029543625704</v>
      </c>
      <c r="E8" s="2">
        <f>'Profit and Loss'!H26</f>
        <v>3330</v>
      </c>
      <c r="F8" s="2">
        <f>'Profit and Loss'!H29</f>
        <v>1970</v>
      </c>
      <c r="G8" s="3">
        <f>'Profit and Loss'!H30</f>
        <v>0.2264628118174503</v>
      </c>
      <c r="H8" s="2">
        <f>SUM($F$2:F8)</f>
        <v>17937</v>
      </c>
      <c r="I8" s="3">
        <f>IF(B7=0,0,B8/B7-1)</f>
        <v>-0.11406456869334958</v>
      </c>
    </row>
    <row r="9" spans="1:9" x14ac:dyDescent="0.25">
      <c r="A9" t="s">
        <v>8</v>
      </c>
      <c r="B9" s="2">
        <f>'Profit and Loss'!I6</f>
        <v>12112</v>
      </c>
      <c r="C9" s="2">
        <f>'Profit and Loss'!I12</f>
        <v>7748</v>
      </c>
      <c r="D9" s="3">
        <f>'Profit and Loss'!I13</f>
        <v>0.6396961690885072</v>
      </c>
      <c r="E9" s="2">
        <f>'Profit and Loss'!I26</f>
        <v>3294</v>
      </c>
      <c r="F9" s="2">
        <f>'Profit and Loss'!I29</f>
        <v>4399</v>
      </c>
      <c r="G9" s="3">
        <f>'Profit and Loss'!I30</f>
        <v>0.3631935270805812</v>
      </c>
      <c r="H9" s="2">
        <f>SUM($F$2:F9)</f>
        <v>22336</v>
      </c>
      <c r="I9" s="3">
        <f>IF(B8=0,0,B9/B8-1)</f>
        <v>0.39234394758018154</v>
      </c>
    </row>
    <row r="10" spans="1:9" x14ac:dyDescent="0.25">
      <c r="A10" t="s">
        <v>9</v>
      </c>
      <c r="B10" s="2">
        <f>'Profit and Loss'!J6</f>
        <v>14141</v>
      </c>
      <c r="C10" s="2">
        <f>'Profit and Loss'!J12</f>
        <v>9248</v>
      </c>
      <c r="D10" s="3">
        <f>'Profit and Loss'!J13</f>
        <v>0.6539848666996676</v>
      </c>
      <c r="E10" s="2">
        <f>'Profit and Loss'!J26</f>
        <v>3840</v>
      </c>
      <c r="F10" s="2">
        <f>'Profit and Loss'!J29</f>
        <v>5354</v>
      </c>
      <c r="G10" s="3">
        <f>'Profit and Loss'!J30</f>
        <v>0.3786153737359451</v>
      </c>
      <c r="H10" s="2">
        <f>SUM($F$2:F10)</f>
        <v>27690</v>
      </c>
      <c r="I10" s="3">
        <f>IF(B9=0,0,B10/B9-1)</f>
        <v>0.16751981505944524</v>
      </c>
    </row>
    <row r="11" spans="1:9" x14ac:dyDescent="0.25">
      <c r="A11" t="s">
        <v>10</v>
      </c>
      <c r="B11" s="2">
        <f>'Profit and Loss'!K6</f>
        <v>15636</v>
      </c>
      <c r="C11" s="2">
        <f>'Profit and Loss'!K12</f>
        <v>10015</v>
      </c>
      <c r="D11" s="3">
        <f>'Profit and Loss'!K13</f>
        <v>0.640509081606549</v>
      </c>
      <c r="E11" s="2">
        <f>'Profit and Loss'!K26</f>
        <v>4732</v>
      </c>
      <c r="F11" s="2">
        <f>'Profit and Loss'!K29</f>
        <v>5230</v>
      </c>
      <c r="G11" s="3">
        <f>'Profit and Loss'!K30</f>
        <v>0.3344845228958813</v>
      </c>
      <c r="H11" s="2">
        <f>SUM($F$2:F11)</f>
        <v>32920</v>
      </c>
      <c r="I11" s="3">
        <f>IF(B10=0,0,B11/B10-1)</f>
        <v>0.10572095325648823</v>
      </c>
    </row>
    <row r="12" spans="1:9" x14ac:dyDescent="0.25">
      <c r="A12" t="s">
        <v>11</v>
      </c>
      <c r="B12" s="2">
        <f>'Profit and Loss'!L6</f>
        <v>17570</v>
      </c>
      <c r="C12" s="2">
        <f>'Profit and Loss'!L12</f>
        <v>10860</v>
      </c>
      <c r="D12" s="3">
        <f>'Profit and Loss'!L13</f>
        <v>0.618099032441662</v>
      </c>
      <c r="E12" s="2">
        <f>'Profit and Loss'!L26</f>
        <v>6787</v>
      </c>
      <c r="F12" s="2">
        <f>'Profit and Loss'!L29</f>
        <v>4021</v>
      </c>
      <c r="G12" s="3">
        <f>'Profit and Loss'!L30</f>
        <v>0.2288560045532157</v>
      </c>
      <c r="H12" s="2">
        <f>SUM($F$2:F12)</f>
        <v>36941</v>
      </c>
      <c r="I12" s="3">
        <f>IF(B11=0,0,B12/B11-1)</f>
        <v>0.12368892299820922</v>
      </c>
    </row>
    <row r="13" spans="1:9" x14ac:dyDescent="0.25">
      <c r="A13" t="s">
        <v>12</v>
      </c>
      <c r="B13" s="2">
        <f>'Profit and Loss'!M6</f>
        <v>21651</v>
      </c>
      <c r="C13" s="2">
        <f>'Profit and Loss'!M12</f>
        <v>13542</v>
      </c>
      <c r="D13" s="3">
        <f>'Profit and Loss'!M13</f>
        <v>0.62546764583622</v>
      </c>
      <c r="E13" s="2">
        <f>'Profit and Loss'!M26</f>
        <v>6072</v>
      </c>
      <c r="F13" s="2">
        <f>'Profit and Loss'!M29</f>
        <v>7419</v>
      </c>
      <c r="G13" s="3">
        <f>'Profit and Loss'!M30</f>
        <v>0.34266315643619233</v>
      </c>
      <c r="H13" s="2">
        <f>SUM($F$2:F13)</f>
        <v>44360</v>
      </c>
      <c r="I13" s="3">
        <f>IF(B12=0,0,B13/B12-1)</f>
        <v>0.23227091633466146</v>
      </c>
    </row>
    <row r="14" spans="1:9" x14ac:dyDescent="0.25">
      <c r="A14" t="s">
        <v>55</v>
      </c>
      <c r="B14" s="2">
        <f>AVERAGE(B2:B13)</f>
        <v>12533.75</v>
      </c>
      <c r="C14" s="2">
        <f>AVERAGE(C2:C13)</f>
        <v>7916.583333333333</v>
      </c>
      <c r="D14" s="3">
        <f>IF(B14=0,0,C14/B14)</f>
        <v>0.6316212891858648</v>
      </c>
      <c r="E14" s="2">
        <f>AVERAGE(E2:E13)</f>
        <v>4163.416666666667</v>
      </c>
      <c r="F14" s="2">
        <f>AVERAGE(F2:F13)</f>
        <v>3696.6666666666665</v>
      </c>
      <c r="G14" s="3">
        <f>IF(B14=0,0,F14/B14)</f>
        <v>0.2949370034240883</v>
      </c>
      <c r="H14" s="2"/>
      <c r="I14" s="3"/>
    </row>
    <row r="15" spans="1:9" x14ac:dyDescent="0.25">
      <c r="A15" t="s">
        <v>56</v>
      </c>
      <c r="B15" s="2">
        <f>MAX(B2:B13)</f>
        <v>21651</v>
      </c>
      <c r="C15" s="2">
        <f>MAX(C2:C13)</f>
        <v>13542</v>
      </c>
      <c r="D15" s="3">
        <f>MAX(D2:D13)</f>
        <v>0.6539848666996676</v>
      </c>
      <c r="E15" s="2">
        <f>MAX(E2:E13)</f>
        <v>6787</v>
      </c>
      <c r="F15" s="2">
        <f>MAX(F2:F13)</f>
        <v>7419</v>
      </c>
      <c r="G15" s="3">
        <f>MAX(G2:G13)</f>
        <v>0.3786153737359451</v>
      </c>
      <c r="H15" s="2"/>
      <c r="I15" s="3"/>
    </row>
    <row r="16" spans="1:9" x14ac:dyDescent="0.25">
      <c r="A16" t="s">
        <v>57</v>
      </c>
      <c r="B16" s="2">
        <f>MIN(B2:B13)</f>
        <v>7386</v>
      </c>
      <c r="C16" s="2">
        <f>MIN(C2:C13)</f>
        <v>4638</v>
      </c>
      <c r="D16" s="3">
        <f>MIN(D2:D13)</f>
        <v>0.6047459008045626</v>
      </c>
      <c r="E16" s="2">
        <f>MIN(E2:E13)</f>
        <v>3294</v>
      </c>
      <c r="F16" s="2">
        <f>MIN(F2:F13)</f>
        <v>1137</v>
      </c>
      <c r="G16" s="3">
        <f>MIN(G2:G13)</f>
        <v>0.15393988627132413</v>
      </c>
      <c r="H16" s="2"/>
      <c r="I16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Profit and Loss</vt:lpstr>
      <vt:lpstr>Quarters</vt:lpstr>
      <vt:lpstr>Monthly Trend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Profit and Loss</dc:title>
  <dc:subject/>
  <dc:description/>
  <cp:keywords/>
  <cp:category/>
  <cp:lastModifiedBy>Unknown</cp:lastModifiedBy>
  <dcterms:created xsi:type="dcterms:W3CDTF">2026-10-18T23:17:38Z</dcterms:created>
  <dcterms:modified xsi:type="dcterms:W3CDTF">2026-10-18T23:17:38Z</dcterms:modified>
</cp:coreProperties>
</file>