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ing Log" state="visible" r:id="rId4"/>
    <sheet sheetId="2" name="Summary" state="visible" r:id="rId5"/>
    <sheet sheetId="3" name="By Month" state="visible" r:id="rId6"/>
    <sheet sheetId="4" name="By Genre" state="visible" r:id="rId7"/>
  </sheets>
  <calcPr calcId="171027"/>
</workbook>
</file>

<file path=xl/sharedStrings.xml><?xml version="1.0" encoding="utf-8"?>
<sst xmlns="http://schemas.openxmlformats.org/spreadsheetml/2006/main" count="141" uniqueCount="98">
  <si>
    <t>Title</t>
  </si>
  <si>
    <t>Author</t>
  </si>
  <si>
    <t>Genre</t>
  </si>
  <si>
    <t>Format</t>
  </si>
  <si>
    <t>Pages</t>
  </si>
  <si>
    <t>Started</t>
  </si>
  <si>
    <t>Finished</t>
  </si>
  <si>
    <t>Days</t>
  </si>
  <si>
    <t>Pages a day</t>
  </si>
  <si>
    <t>Rating (1-5)</t>
  </si>
  <si>
    <t>Status</t>
  </si>
  <si>
    <t>Notes</t>
  </si>
  <si>
    <t>Project Hail Mary</t>
  </si>
  <si>
    <t>Andy Weir</t>
  </si>
  <si>
    <t>Sci-fi</t>
  </si>
  <si>
    <t>Print</t>
  </si>
  <si>
    <t>Couldn't put it down</t>
  </si>
  <si>
    <t>Atomic Habits</t>
  </si>
  <si>
    <t>James Clear</t>
  </si>
  <si>
    <t>Self-help</t>
  </si>
  <si>
    <t>Audio</t>
  </si>
  <si>
    <t>Good for the commute</t>
  </si>
  <si>
    <t>The Thursday Murder Club</t>
  </si>
  <si>
    <t>Richard Osman</t>
  </si>
  <si>
    <t>Mystery</t>
  </si>
  <si>
    <t>Ebook</t>
  </si>
  <si>
    <t>Lessons in Chemistry</t>
  </si>
  <si>
    <t>Bonnie Garmus</t>
  </si>
  <si>
    <t>Fiction</t>
  </si>
  <si>
    <t>Book club pick</t>
  </si>
  <si>
    <t>The Midnight Library</t>
  </si>
  <si>
    <t>Matt Haig</t>
  </si>
  <si>
    <t>Educated</t>
  </si>
  <si>
    <t>Tara Westover</t>
  </si>
  <si>
    <t>Memoir</t>
  </si>
  <si>
    <t>Lend to Mom</t>
  </si>
  <si>
    <t>Tomorrow, and Tomorrow, and Tomorrow</t>
  </si>
  <si>
    <t>Gabrielle Zevin</t>
  </si>
  <si>
    <t>The Silent Patient</t>
  </si>
  <si>
    <t>Alex Michaelides</t>
  </si>
  <si>
    <t>Thriller</t>
  </si>
  <si>
    <t>Saw the twist coming</t>
  </si>
  <si>
    <t>Fourth Wing</t>
  </si>
  <si>
    <t>Rebecca Yarros</t>
  </si>
  <si>
    <t>Fantasy</t>
  </si>
  <si>
    <t>Born a Crime</t>
  </si>
  <si>
    <t>Trevor Noah</t>
  </si>
  <si>
    <t>He reads it himself</t>
  </si>
  <si>
    <t>Remarkably Bright Creatures</t>
  </si>
  <si>
    <t>Shelby Van Pelt</t>
  </si>
  <si>
    <t>The Martian</t>
  </si>
  <si>
    <t>Vacation read</t>
  </si>
  <si>
    <t>Where the Crawdads Sing</t>
  </si>
  <si>
    <t>Delia Owens</t>
  </si>
  <si>
    <t>Sapiens</t>
  </si>
  <si>
    <t>Yuval Noah Harari</t>
  </si>
  <si>
    <t>History</t>
  </si>
  <si>
    <t>Slow in the middle</t>
  </si>
  <si>
    <t>The Seven Husbands of Evelyn Hugo</t>
  </si>
  <si>
    <t>Taylor Jenkins Reid</t>
  </si>
  <si>
    <t>Killers of the Flower Moon</t>
  </si>
  <si>
    <t>David Grann</t>
  </si>
  <si>
    <t>Watch the movie next</t>
  </si>
  <si>
    <t>Demon Copperhead</t>
  </si>
  <si>
    <t>Barbara Kingsolver</t>
  </si>
  <si>
    <t>Page 310</t>
  </si>
  <si>
    <t>Mistborn: The Final Empire</t>
  </si>
  <si>
    <t>Brandon Sanderson</t>
  </si>
  <si>
    <t>Reading before bed</t>
  </si>
  <si>
    <t>The Wager</t>
  </si>
  <si>
    <t>On hold at the library</t>
  </si>
  <si>
    <t>Piranesi</t>
  </si>
  <si>
    <t>Susanna Clarke</t>
  </si>
  <si>
    <t>Recommended by Jess</t>
  </si>
  <si>
    <t>Item</t>
  </si>
  <si>
    <t>Value</t>
  </si>
  <si>
    <t>Today</t>
  </si>
  <si>
    <t>Year</t>
  </si>
  <si>
    <t>Reading goal (books)</t>
  </si>
  <si>
    <t>Books finished</t>
  </si>
  <si>
    <t>Percent of goal</t>
  </si>
  <si>
    <t>Books to go</t>
  </si>
  <si>
    <t>Where you'd be at an even pace</t>
  </si>
  <si>
    <t>Pace</t>
  </si>
  <si>
    <t>Books a month to finish on time</t>
  </si>
  <si>
    <t>Pages read</t>
  </si>
  <si>
    <t>Average rating</t>
  </si>
  <si>
    <t>Average pages per book</t>
  </si>
  <si>
    <t>Average days per book</t>
  </si>
  <si>
    <t>Audiobooks finished</t>
  </si>
  <si>
    <t>Reading now</t>
  </si>
  <si>
    <t>On the to-read list</t>
  </si>
  <si>
    <t>Month</t>
  </si>
  <si>
    <t>Books</t>
  </si>
  <si>
    <t>Avg rating</t>
  </si>
  <si>
    <t>Total</t>
  </si>
  <si>
    <t>Share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</si>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</sst>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##"/>
    <numFmt numFmtId="165" formatCode="mmm d, yyyy"/>
    <numFmt numFmtId="166" formatCode="0.0%"/>
    <numFmt numFmtId="167" formatCode="mmmm yyyy"/>
  </numFmts>
  <fonts count="2" x14ac:knownFonts="1">
    <font>
      <color theme="1"/>
      <family val="2"/>
      <scheme val="minor"/>
      <sz val="11"/>
      <name val="Calibri"/>
    </font>
    <font>
      <b/>
      <color rgb="FF2A3642"/>
    </font>
  </fonts>
  <fills count="3">
    <fill>
      <patternFill patternType="none"/>
    </fill>
    <fill>
      <patternFill patternType="gray125"/>
    </fill>
    <fill>
      <patternFill patternType="solid">
        <fgColor rgb="FFC6EAD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L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20" customWidth="1"/>
    <col min="3" max="3" width="11" customWidth="1"/>
    <col min="4" max="4" width="8" customWidth="1"/>
    <col min="5" max="5" width="7" customWidth="1"/>
    <col min="6" max="7" width="12" customWidth="1"/>
    <col min="8" max="8" width="6" customWidth="1"/>
    <col min="12" max="12" width="3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s="2">
        <v>476</v>
      </c>
      <c r="F2" s="3">
        <v>46024</v>
      </c>
      <c r="G2" s="3">
        <v>46036</v>
      </c>
      <c r="H2" s="2">
        <f>IF(AND(ISNUMBER(F2),ISNUMBER(G2)),G2-F2+1,"")</f>
        <v>13</v>
      </c>
      <c r="I2" s="2">
        <f>IF(AND(ISNUMBER(E2),ISNUMBER(H2)),ROUND(E2/H2,0),"")</f>
        <v>37</v>
      </c>
      <c r="J2" s="2">
        <v>5</v>
      </c>
      <c r="K2" t="str">
        <f>IF(ISBLANK(A2),"",IF(ISNUMBER(G2),"Finished",IF(ISNUMBER(F2),"Reading","To read")))</f>
        <v>Finished</v>
      </c>
      <c r="L2" t="s">
        <v>16</v>
      </c>
    </row>
    <row r="3" spans="1:12" x14ac:dyDescent="0.25">
      <c r="A3" t="s">
        <v>17</v>
      </c>
      <c r="B3" t="s">
        <v>18</v>
      </c>
      <c r="C3" t="s">
        <v>19</v>
      </c>
      <c r="D3" t="s">
        <v>20</v>
      </c>
      <c r="E3" s="2">
        <v>320</v>
      </c>
      <c r="F3" s="3">
        <v>46032</v>
      </c>
      <c r="G3" s="3">
        <v>46051</v>
      </c>
      <c r="H3" s="2">
        <f>IF(AND(ISNUMBER(F3),ISNUMBER(G3)),G3-F3+1,"")</f>
        <v>20</v>
      </c>
      <c r="I3" s="2">
        <f>IF(AND(ISNUMBER(E3),ISNUMBER(H3)),ROUND(E3/H3,0),"")</f>
        <v>16</v>
      </c>
      <c r="J3" s="2">
        <v>4</v>
      </c>
      <c r="K3" t="str">
        <f>IF(ISBLANK(A3),"",IF(ISNUMBER(G3),"Finished",IF(ISNUMBER(F3),"Reading","To read")))</f>
        <v>Finished</v>
      </c>
      <c r="L3" t="s">
        <v>21</v>
      </c>
    </row>
    <row r="4" spans="1:12" x14ac:dyDescent="0.25">
      <c r="A4" t="s">
        <v>22</v>
      </c>
      <c r="B4" t="s">
        <v>23</v>
      </c>
      <c r="C4" t="s">
        <v>24</v>
      </c>
      <c r="D4" t="s">
        <v>25</v>
      </c>
      <c r="E4" s="2">
        <v>382</v>
      </c>
      <c r="F4" s="3">
        <v>46040</v>
      </c>
      <c r="G4" s="3">
        <v>46056</v>
      </c>
      <c r="H4" s="2">
        <f>IF(AND(ISNUMBER(F4),ISNUMBER(G4)),G4-F4+1,"")</f>
        <v>17</v>
      </c>
      <c r="I4" s="2">
        <f>IF(AND(ISNUMBER(E4),ISNUMBER(H4)),ROUND(E4/H4,0),"")</f>
        <v>22</v>
      </c>
      <c r="J4" s="2">
        <v>4</v>
      </c>
      <c r="K4" t="str">
        <f>IF(ISBLANK(A4),"",IF(ISNUMBER(G4),"Finished",IF(ISNUMBER(F4),"Reading","To read")))</f>
        <v>Finished</v>
      </c>
    </row>
    <row r="5" spans="1:12" x14ac:dyDescent="0.25">
      <c r="A5" t="s">
        <v>26</v>
      </c>
      <c r="B5" t="s">
        <v>27</v>
      </c>
      <c r="C5" t="s">
        <v>28</v>
      </c>
      <c r="D5" t="s">
        <v>15</v>
      </c>
      <c r="E5" s="2">
        <v>390</v>
      </c>
      <c r="F5" s="3">
        <v>46058</v>
      </c>
      <c r="G5" s="3">
        <v>46075</v>
      </c>
      <c r="H5" s="2">
        <f>IF(AND(ISNUMBER(F5),ISNUMBER(G5)),G5-F5+1,"")</f>
        <v>18</v>
      </c>
      <c r="I5" s="2">
        <f>IF(AND(ISNUMBER(E5),ISNUMBER(H5)),ROUND(E5/H5,0),"")</f>
        <v>22</v>
      </c>
      <c r="J5" s="2">
        <v>5</v>
      </c>
      <c r="K5" t="str">
        <f>IF(ISBLANK(A5),"",IF(ISNUMBER(G5),"Finished",IF(ISNUMBER(F5),"Reading","To read")))</f>
        <v>Finished</v>
      </c>
      <c r="L5" t="s">
        <v>29</v>
      </c>
    </row>
    <row r="6" spans="1:12" x14ac:dyDescent="0.25">
      <c r="A6" t="s">
        <v>30</v>
      </c>
      <c r="B6" t="s">
        <v>31</v>
      </c>
      <c r="C6" t="s">
        <v>28</v>
      </c>
      <c r="D6" t="s">
        <v>25</v>
      </c>
      <c r="E6" s="2">
        <v>304</v>
      </c>
      <c r="F6" s="3">
        <v>46077</v>
      </c>
      <c r="G6" s="3">
        <v>46087</v>
      </c>
      <c r="H6" s="2">
        <f>IF(AND(ISNUMBER(F6),ISNUMBER(G6)),G6-F6+1,"")</f>
        <v>11</v>
      </c>
      <c r="I6" s="2">
        <f>IF(AND(ISNUMBER(E6),ISNUMBER(H6)),ROUND(E6/H6,0),"")</f>
        <v>28</v>
      </c>
      <c r="J6" s="2">
        <v>3</v>
      </c>
      <c r="K6" t="str">
        <f>IF(ISBLANK(A6),"",IF(ISNUMBER(G6),"Finished",IF(ISNUMBER(F6),"Reading","To read")))</f>
        <v>Finished</v>
      </c>
    </row>
    <row r="7" spans="1:12" x14ac:dyDescent="0.25">
      <c r="A7" t="s">
        <v>32</v>
      </c>
      <c r="B7" t="s">
        <v>33</v>
      </c>
      <c r="C7" t="s">
        <v>34</v>
      </c>
      <c r="D7" t="s">
        <v>15</v>
      </c>
      <c r="E7" s="2">
        <v>334</v>
      </c>
      <c r="F7" s="3">
        <v>46089</v>
      </c>
      <c r="G7" s="3">
        <v>46108</v>
      </c>
      <c r="H7" s="2">
        <f>IF(AND(ISNUMBER(F7),ISNUMBER(G7)),G7-F7+1,"")</f>
        <v>20</v>
      </c>
      <c r="I7" s="2">
        <f>IF(AND(ISNUMBER(E7),ISNUMBER(H7)),ROUND(E7/H7,0),"")</f>
        <v>17</v>
      </c>
      <c r="J7" s="2">
        <v>5</v>
      </c>
      <c r="K7" t="str">
        <f>IF(ISBLANK(A7),"",IF(ISNUMBER(G7),"Finished",IF(ISNUMBER(F7),"Reading","To read")))</f>
        <v>Finished</v>
      </c>
      <c r="L7" t="s">
        <v>35</v>
      </c>
    </row>
    <row r="8" spans="1:12" x14ac:dyDescent="0.25">
      <c r="A8" t="s">
        <v>36</v>
      </c>
      <c r="B8" t="s">
        <v>37</v>
      </c>
      <c r="C8" t="s">
        <v>28</v>
      </c>
      <c r="D8" t="s">
        <v>15</v>
      </c>
      <c r="E8" s="2">
        <v>401</v>
      </c>
      <c r="F8" s="3">
        <v>46113</v>
      </c>
      <c r="G8" s="3">
        <v>46137</v>
      </c>
      <c r="H8" s="2">
        <f>IF(AND(ISNUMBER(F8),ISNUMBER(G8)),G8-F8+1,"")</f>
        <v>25</v>
      </c>
      <c r="I8" s="2">
        <f>IF(AND(ISNUMBER(E8),ISNUMBER(H8)),ROUND(E8/H8,0),"")</f>
        <v>16</v>
      </c>
      <c r="J8" s="2">
        <v>4</v>
      </c>
      <c r="K8" t="str">
        <f>IF(ISBLANK(A8),"",IF(ISNUMBER(G8),"Finished",IF(ISNUMBER(F8),"Reading","To read")))</f>
        <v>Finished</v>
      </c>
    </row>
    <row r="9" spans="1:12" x14ac:dyDescent="0.25">
      <c r="A9" t="s">
        <v>38</v>
      </c>
      <c r="B9" t="s">
        <v>39</v>
      </c>
      <c r="C9" t="s">
        <v>40</v>
      </c>
      <c r="D9" t="s">
        <v>20</v>
      </c>
      <c r="E9" s="2">
        <v>336</v>
      </c>
      <c r="F9" s="3">
        <v>46132</v>
      </c>
      <c r="G9" s="3">
        <v>46144</v>
      </c>
      <c r="H9" s="2">
        <f>IF(AND(ISNUMBER(F9),ISNUMBER(G9)),G9-F9+1,"")</f>
        <v>13</v>
      </c>
      <c r="I9" s="2">
        <f>IF(AND(ISNUMBER(E9),ISNUMBER(H9)),ROUND(E9/H9,0),"")</f>
        <v>26</v>
      </c>
      <c r="J9" s="2">
        <v>3</v>
      </c>
      <c r="K9" t="str">
        <f>IF(ISBLANK(A9),"",IF(ISNUMBER(G9),"Finished",IF(ISNUMBER(F9),"Reading","To read")))</f>
        <v>Finished</v>
      </c>
      <c r="L9" t="s">
        <v>41</v>
      </c>
    </row>
    <row r="10" spans="1:12" x14ac:dyDescent="0.25">
      <c r="A10" t="s">
        <v>42</v>
      </c>
      <c r="B10" t="s">
        <v>43</v>
      </c>
      <c r="C10" t="s">
        <v>44</v>
      </c>
      <c r="D10" t="s">
        <v>25</v>
      </c>
      <c r="E10" s="2">
        <v>517</v>
      </c>
      <c r="F10" s="3">
        <v>46146</v>
      </c>
      <c r="G10" s="3">
        <v>46158</v>
      </c>
      <c r="H10" s="2">
        <f>IF(AND(ISNUMBER(F10),ISNUMBER(G10)),G10-F10+1,"")</f>
        <v>13</v>
      </c>
      <c r="I10" s="2">
        <f>IF(AND(ISNUMBER(E10),ISNUMBER(H10)),ROUND(E10/H10,0),"")</f>
        <v>40</v>
      </c>
      <c r="J10" s="2">
        <v>4</v>
      </c>
      <c r="K10" t="str">
        <f>IF(ISBLANK(A10),"",IF(ISNUMBER(G10),"Finished",IF(ISNUMBER(F10),"Reading","To read")))</f>
        <v>Finished</v>
      </c>
    </row>
    <row r="11" spans="1:12" x14ac:dyDescent="0.25">
      <c r="A11" t="s">
        <v>45</v>
      </c>
      <c r="B11" t="s">
        <v>46</v>
      </c>
      <c r="C11" t="s">
        <v>34</v>
      </c>
      <c r="D11" t="s">
        <v>20</v>
      </c>
      <c r="E11" s="2">
        <v>304</v>
      </c>
      <c r="F11" s="3">
        <v>46162</v>
      </c>
      <c r="G11" s="3">
        <v>46177</v>
      </c>
      <c r="H11" s="2">
        <f>IF(AND(ISNUMBER(F11),ISNUMBER(G11)),G11-F11+1,"")</f>
        <v>16</v>
      </c>
      <c r="I11" s="2">
        <f>IF(AND(ISNUMBER(E11),ISNUMBER(H11)),ROUND(E11/H11,0),"")</f>
        <v>19</v>
      </c>
      <c r="J11" s="2">
        <v>5</v>
      </c>
      <c r="K11" t="str">
        <f>IF(ISBLANK(A11),"",IF(ISNUMBER(G11),"Finished",IF(ISNUMBER(F11),"Reading","To read")))</f>
        <v>Finished</v>
      </c>
      <c r="L11" t="s">
        <v>47</v>
      </c>
    </row>
    <row r="12" spans="1:12" x14ac:dyDescent="0.25">
      <c r="A12" t="s">
        <v>48</v>
      </c>
      <c r="B12" t="s">
        <v>49</v>
      </c>
      <c r="C12" t="s">
        <v>28</v>
      </c>
      <c r="D12" t="s">
        <v>15</v>
      </c>
      <c r="E12" s="2">
        <v>360</v>
      </c>
      <c r="F12" s="3">
        <v>46183</v>
      </c>
      <c r="G12" s="3">
        <v>46201</v>
      </c>
      <c r="H12" s="2">
        <f>IF(AND(ISNUMBER(F12),ISNUMBER(G12)),G12-F12+1,"")</f>
        <v>19</v>
      </c>
      <c r="I12" s="2">
        <f>IF(AND(ISNUMBER(E12),ISNUMBER(H12)),ROUND(E12/H12,0),"")</f>
        <v>19</v>
      </c>
      <c r="J12" s="2">
        <v>4</v>
      </c>
      <c r="K12" t="str">
        <f>IF(ISBLANK(A12),"",IF(ISNUMBER(G12),"Finished",IF(ISNUMBER(F12),"Reading","To read")))</f>
        <v>Finished</v>
      </c>
    </row>
    <row r="13" spans="1:12" x14ac:dyDescent="0.25">
      <c r="A13" t="s">
        <v>50</v>
      </c>
      <c r="B13" t="s">
        <v>13</v>
      </c>
      <c r="C13" t="s">
        <v>14</v>
      </c>
      <c r="D13" t="s">
        <v>15</v>
      </c>
      <c r="E13" s="2">
        <v>369</v>
      </c>
      <c r="F13" s="3">
        <v>46206</v>
      </c>
      <c r="G13" s="3">
        <v>46215</v>
      </c>
      <c r="H13" s="2">
        <f>IF(AND(ISNUMBER(F13),ISNUMBER(G13)),G13-F13+1,"")</f>
        <v>10</v>
      </c>
      <c r="I13" s="2">
        <f>IF(AND(ISNUMBER(E13),ISNUMBER(H13)),ROUND(E13/H13,0),"")</f>
        <v>37</v>
      </c>
      <c r="J13" s="2">
        <v>5</v>
      </c>
      <c r="K13" t="str">
        <f>IF(ISBLANK(A13),"",IF(ISNUMBER(G13),"Finished",IF(ISNUMBER(F13),"Reading","To read")))</f>
        <v>Finished</v>
      </c>
      <c r="L13" t="s">
        <v>51</v>
      </c>
    </row>
    <row r="14" spans="1:12" x14ac:dyDescent="0.25">
      <c r="A14" t="s">
        <v>52</v>
      </c>
      <c r="B14" t="s">
        <v>53</v>
      </c>
      <c r="C14" t="s">
        <v>28</v>
      </c>
      <c r="D14" t="s">
        <v>15</v>
      </c>
      <c r="E14" s="2">
        <v>368</v>
      </c>
      <c r="F14" s="3">
        <v>46218</v>
      </c>
      <c r="G14" s="3">
        <v>46240</v>
      </c>
      <c r="H14" s="2">
        <f>IF(AND(ISNUMBER(F14),ISNUMBER(G14)),G14-F14+1,"")</f>
        <v>23</v>
      </c>
      <c r="I14" s="2">
        <f>IF(AND(ISNUMBER(E14),ISNUMBER(H14)),ROUND(E14/H14,0),"")</f>
        <v>16</v>
      </c>
      <c r="J14" s="2">
        <v>4</v>
      </c>
      <c r="K14" t="str">
        <f>IF(ISBLANK(A14),"",IF(ISNUMBER(G14),"Finished",IF(ISNUMBER(F14),"Reading","To read")))</f>
        <v>Finished</v>
      </c>
    </row>
    <row r="15" spans="1:12" x14ac:dyDescent="0.25">
      <c r="A15" t="s">
        <v>54</v>
      </c>
      <c r="B15" t="s">
        <v>55</v>
      </c>
      <c r="C15" t="s">
        <v>56</v>
      </c>
      <c r="D15" t="s">
        <v>20</v>
      </c>
      <c r="E15" s="2">
        <v>443</v>
      </c>
      <c r="F15" s="3">
        <v>46235</v>
      </c>
      <c r="G15" s="3">
        <v>46267</v>
      </c>
      <c r="H15" s="2">
        <f>IF(AND(ISNUMBER(F15),ISNUMBER(G15)),G15-F15+1,"")</f>
        <v>33</v>
      </c>
      <c r="I15" s="2">
        <f>IF(AND(ISNUMBER(E15),ISNUMBER(H15)),ROUND(E15/H15,0),"")</f>
        <v>13</v>
      </c>
      <c r="J15" s="2">
        <v>3</v>
      </c>
      <c r="K15" t="str">
        <f>IF(ISBLANK(A15),"",IF(ISNUMBER(G15),"Finished",IF(ISNUMBER(F15),"Reading","To read")))</f>
        <v>Finished</v>
      </c>
      <c r="L15" t="s">
        <v>57</v>
      </c>
    </row>
    <row r="16" spans="1:12" x14ac:dyDescent="0.25">
      <c r="A16" t="s">
        <v>58</v>
      </c>
      <c r="B16" t="s">
        <v>59</v>
      </c>
      <c r="C16" t="s">
        <v>28</v>
      </c>
      <c r="D16" t="s">
        <v>25</v>
      </c>
      <c r="E16" s="2">
        <v>389</v>
      </c>
      <c r="F16" s="3">
        <v>46270</v>
      </c>
      <c r="G16" s="3">
        <v>46280</v>
      </c>
      <c r="H16" s="2">
        <f>IF(AND(ISNUMBER(F16),ISNUMBER(G16)),G16-F16+1,"")</f>
        <v>11</v>
      </c>
      <c r="I16" s="2">
        <f>IF(AND(ISNUMBER(E16),ISNUMBER(H16)),ROUND(E16/H16,0),"")</f>
        <v>35</v>
      </c>
      <c r="J16" s="2">
        <v>5</v>
      </c>
      <c r="K16" t="str">
        <f>IF(ISBLANK(A16),"",IF(ISNUMBER(G16),"Finished",IF(ISNUMBER(F16),"Reading","To read")))</f>
        <v>Finished</v>
      </c>
    </row>
    <row r="17" spans="1:12" x14ac:dyDescent="0.25">
      <c r="A17" t="s">
        <v>60</v>
      </c>
      <c r="B17" t="s">
        <v>61</v>
      </c>
      <c r="C17" t="s">
        <v>56</v>
      </c>
      <c r="D17" t="s">
        <v>15</v>
      </c>
      <c r="E17" s="2">
        <v>338</v>
      </c>
      <c r="F17" s="3">
        <v>46285</v>
      </c>
      <c r="G17" s="3">
        <v>46313</v>
      </c>
      <c r="H17" s="2">
        <f>IF(AND(ISNUMBER(F17),ISNUMBER(G17)),G17-F17+1,"")</f>
        <v>29</v>
      </c>
      <c r="I17" s="2">
        <f>IF(AND(ISNUMBER(E17),ISNUMBER(H17)),ROUND(E17/H17,0),"")</f>
        <v>12</v>
      </c>
      <c r="J17" s="2">
        <v>4</v>
      </c>
      <c r="K17" t="str">
        <f>IF(ISBLANK(A17),"",IF(ISNUMBER(G17),"Finished",IF(ISNUMBER(F17),"Reading","To read")))</f>
        <v>Finished</v>
      </c>
      <c r="L17" t="s">
        <v>62</v>
      </c>
    </row>
    <row r="18" spans="1:12" x14ac:dyDescent="0.25">
      <c r="A18" t="s">
        <v>63</v>
      </c>
      <c r="B18" t="s">
        <v>64</v>
      </c>
      <c r="C18" t="s">
        <v>28</v>
      </c>
      <c r="D18" t="s">
        <v>15</v>
      </c>
      <c r="E18" s="2">
        <v>548</v>
      </c>
      <c r="F18" s="3">
        <v>46315</v>
      </c>
      <c r="G18" s="3"/>
      <c r="H18" s="2" t="str">
        <f>IF(AND(ISNUMBER(F18),ISNUMBER(G18)),G18-F18+1,"")</f>
        <v/>
      </c>
      <c r="I18" s="2" t="str">
        <f>IF(AND(ISNUMBER(E18),ISNUMBER(H18)),ROUND(E18/H18,0),"")</f>
        <v/>
      </c>
      <c r="J18" s="2"/>
      <c r="K18" t="str">
        <f>IF(ISBLANK(A18),"",IF(ISNUMBER(G18),"Finished",IF(ISNUMBER(F18),"Reading","To read")))</f>
        <v>Reading</v>
      </c>
      <c r="L18" t="s">
        <v>65</v>
      </c>
    </row>
    <row r="19" spans="1:12" x14ac:dyDescent="0.25">
      <c r="A19" t="s">
        <v>66</v>
      </c>
      <c r="B19" t="s">
        <v>67</v>
      </c>
      <c r="C19" t="s">
        <v>44</v>
      </c>
      <c r="D19" t="s">
        <v>25</v>
      </c>
      <c r="E19" s="2">
        <v>541</v>
      </c>
      <c r="F19" s="3">
        <v>46323</v>
      </c>
      <c r="G19" s="3"/>
      <c r="H19" s="2" t="str">
        <f>IF(AND(ISNUMBER(F19),ISNUMBER(G19)),G19-F19+1,"")</f>
        <v/>
      </c>
      <c r="I19" s="2" t="str">
        <f>IF(AND(ISNUMBER(E19),ISNUMBER(H19)),ROUND(E19/H19,0),"")</f>
        <v/>
      </c>
      <c r="J19" s="2"/>
      <c r="K19" t="str">
        <f>IF(ISBLANK(A19),"",IF(ISNUMBER(G19),"Finished",IF(ISNUMBER(F19),"Reading","To read")))</f>
        <v>Reading</v>
      </c>
      <c r="L19" t="s">
        <v>68</v>
      </c>
    </row>
    <row r="20" spans="1:12" x14ac:dyDescent="0.25">
      <c r="A20" t="s">
        <v>69</v>
      </c>
      <c r="B20" t="s">
        <v>61</v>
      </c>
      <c r="C20" t="s">
        <v>56</v>
      </c>
      <c r="E20" s="2">
        <v>329</v>
      </c>
      <c r="F20" s="3"/>
      <c r="G20" s="3"/>
      <c r="H20" s="2" t="str">
        <f>IF(AND(ISNUMBER(F20),ISNUMBER(G20)),G20-F20+1,"")</f>
        <v/>
      </c>
      <c r="I20" s="2" t="str">
        <f>IF(AND(ISNUMBER(E20),ISNUMBER(H20)),ROUND(E20/H20,0),"")</f>
        <v/>
      </c>
      <c r="J20" s="2"/>
      <c r="K20" t="str">
        <f>IF(ISBLANK(A20),"",IF(ISNUMBER(G20),"Finished",IF(ISNUMBER(F20),"Reading","To read")))</f>
        <v>To read</v>
      </c>
      <c r="L20" t="s">
        <v>70</v>
      </c>
    </row>
    <row r="21" spans="1:12" x14ac:dyDescent="0.25">
      <c r="A21" t="s">
        <v>71</v>
      </c>
      <c r="B21" t="s">
        <v>72</v>
      </c>
      <c r="C21" t="s">
        <v>44</v>
      </c>
      <c r="E21" s="2">
        <v>272</v>
      </c>
      <c r="F21" s="3"/>
      <c r="G21" s="3"/>
      <c r="H21" s="2" t="str">
        <f>IF(AND(ISNUMBER(F21),ISNUMBER(G21)),G21-F21+1,"")</f>
        <v/>
      </c>
      <c r="I21" s="2" t="str">
        <f>IF(AND(ISNUMBER(E21),ISNUMBER(H21)),ROUND(E21/H21,0),"")</f>
        <v/>
      </c>
      <c r="J21" s="2"/>
      <c r="K21" t="str">
        <f>IF(ISBLANK(A21),"",IF(ISNUMBER(G21),"Finished",IF(ISNUMBER(F21),"Reading","To read")))</f>
        <v>To read</v>
      </c>
      <c r="L21" t="s">
        <v>73</v>
      </c>
    </row>
    <row r="22" spans="1:12" x14ac:dyDescent="0.25">
      <c r="E22" s="2"/>
      <c r="F22" s="3"/>
      <c r="G22" s="3"/>
      <c r="H22" s="2" t="str">
        <f>IF(AND(ISNUMBER(F22),ISNUMBER(G22)),G22-F22+1,"")</f>
        <v/>
      </c>
      <c r="I22" s="2" t="str">
        <f>IF(AND(ISNUMBER(E22),ISNUMBER(H22)),ROUND(E22/H22,0),"")</f>
        <v/>
      </c>
      <c r="J22" s="2"/>
      <c r="K22" t="str">
        <f>IF(ISBLANK(A22),"",IF(ISNUMBER(G22),"Finished",IF(ISNUMBER(F22),"Reading","To read")))</f>
        <v/>
      </c>
    </row>
    <row r="23" spans="1:12" x14ac:dyDescent="0.25">
      <c r="E23" s="2"/>
      <c r="F23" s="3"/>
      <c r="G23" s="3"/>
      <c r="H23" s="2" t="str">
        <f>IF(AND(ISNUMBER(F23),ISNUMBER(G23)),G23-F23+1,"")</f>
        <v/>
      </c>
      <c r="I23" s="2" t="str">
        <f>IF(AND(ISNUMBER(E23),ISNUMBER(H23)),ROUND(E23/H23,0),"")</f>
        <v/>
      </c>
      <c r="J23" s="2"/>
      <c r="K23" t="str">
        <f>IF(ISBLANK(A23),"",IF(ISNUMBER(G23),"Finished",IF(ISNUMBER(F23),"Reading","To read")))</f>
        <v/>
      </c>
    </row>
    <row r="24" spans="1:12" x14ac:dyDescent="0.25">
      <c r="E24" s="2"/>
      <c r="F24" s="3"/>
      <c r="G24" s="3"/>
      <c r="H24" s="2" t="str">
        <f>IF(AND(ISNUMBER(F24),ISNUMBER(G24)),G24-F24+1,"")</f>
        <v/>
      </c>
      <c r="I24" s="2" t="str">
        <f>IF(AND(ISNUMBER(E24),ISNUMBER(H24)),ROUND(E24/H24,0),"")</f>
        <v/>
      </c>
      <c r="J24" s="2"/>
      <c r="K24" t="str">
        <f>IF(ISBLANK(A24),"",IF(ISNUMBER(G24),"Finished",IF(ISNUMBER(F24),"Reading","To read")))</f>
        <v/>
      </c>
    </row>
    <row r="25" spans="1:12" x14ac:dyDescent="0.25">
      <c r="E25" s="2"/>
      <c r="F25" s="3"/>
      <c r="G25" s="3"/>
      <c r="H25" s="2" t="str">
        <f>IF(AND(ISNUMBER(F25),ISNUMBER(G25)),G25-F25+1,"")</f>
        <v/>
      </c>
      <c r="I25" s="2" t="str">
        <f>IF(AND(ISNUMBER(E25),ISNUMBER(H25)),ROUND(E25/H25,0),"")</f>
        <v/>
      </c>
      <c r="J25" s="2"/>
      <c r="K25" t="str">
        <f>IF(ISBLANK(A25),"",IF(ISNUMBER(G25),"Finished",IF(ISNUMBER(F25),"Reading","To read")))</f>
        <v/>
      </c>
    </row>
    <row r="26" spans="1:12" x14ac:dyDescent="0.25">
      <c r="E26" s="2"/>
      <c r="F26" s="3"/>
      <c r="G26" s="3"/>
      <c r="H26" s="2" t="str">
        <f>IF(AND(ISNUMBER(F26),ISNUMBER(G26)),G26-F26+1,"")</f>
        <v/>
      </c>
      <c r="I26" s="2" t="str">
        <f>IF(AND(ISNUMBER(E26),ISNUMBER(H26)),ROUND(E26/H26,0),"")</f>
        <v/>
      </c>
      <c r="J26" s="2"/>
      <c r="K26" t="str">
        <f>IF(ISBLANK(A26),"",IF(ISNUMBER(G26),"Finished",IF(ISNUMBER(F26),"Reading","To read")))</f>
        <v/>
      </c>
    </row>
    <row r="27" spans="1:12" x14ac:dyDescent="0.25">
      <c r="E27" s="2"/>
      <c r="F27" s="3"/>
      <c r="G27" s="3"/>
      <c r="H27" s="2" t="str">
        <f>IF(AND(ISNUMBER(F27),ISNUMBER(G27)),G27-F27+1,"")</f>
        <v/>
      </c>
      <c r="I27" s="2" t="str">
        <f>IF(AND(ISNUMBER(E27),ISNUMBER(H27)),ROUND(E27/H27,0),"")</f>
        <v/>
      </c>
      <c r="J27" s="2"/>
      <c r="K27" t="str">
        <f>IF(ISBLANK(A27),"",IF(ISNUMBER(G27),"Finished",IF(ISNUMBER(F27),"Reading","To read")))</f>
        <v/>
      </c>
    </row>
    <row r="28" spans="1:12" x14ac:dyDescent="0.25">
      <c r="E28" s="2"/>
      <c r="F28" s="3"/>
      <c r="G28" s="3"/>
      <c r="H28" s="2" t="str">
        <f>IF(AND(ISNUMBER(F28),ISNUMBER(G28)),G28-F28+1,"")</f>
        <v/>
      </c>
      <c r="I28" s="2" t="str">
        <f>IF(AND(ISNUMBER(E28),ISNUMBER(H28)),ROUND(E28/H28,0),"")</f>
        <v/>
      </c>
      <c r="J28" s="2"/>
      <c r="K28" t="str">
        <f>IF(ISBLANK(A28),"",IF(ISNUMBER(G28),"Finished",IF(ISNUMBER(F28),"Reading","To read")))</f>
        <v/>
      </c>
    </row>
    <row r="29" spans="1:12" x14ac:dyDescent="0.25">
      <c r="E29" s="2"/>
      <c r="F29" s="3"/>
      <c r="G29" s="3"/>
      <c r="H29" s="2" t="str">
        <f>IF(AND(ISNUMBER(F29),ISNUMBER(G29)),G29-F29+1,"")</f>
        <v/>
      </c>
      <c r="I29" s="2" t="str">
        <f>IF(AND(ISNUMBER(E29),ISNUMBER(H29)),ROUND(E29/H29,0),"")</f>
        <v/>
      </c>
      <c r="J29" s="2"/>
      <c r="K29" t="str">
        <f>IF(ISBLANK(A29),"",IF(ISNUMBER(G29),"Finished",IF(ISNUMBER(F29),"Reading","To read")))</f>
        <v/>
      </c>
    </row>
    <row r="30" spans="1:12" x14ac:dyDescent="0.25">
      <c r="E30" s="2"/>
      <c r="F30" s="3"/>
      <c r="G30" s="3"/>
      <c r="H30" s="2" t="str">
        <f>IF(AND(ISNUMBER(F30),ISNUMBER(G30)),G30-F30+1,"")</f>
        <v/>
      </c>
      <c r="I30" s="2" t="str">
        <f>IF(AND(ISNUMBER(E30),ISNUMBER(H30)),ROUND(E30/H30,0),"")</f>
        <v/>
      </c>
      <c r="J30" s="2"/>
      <c r="K30" t="str">
        <f>IF(ISBLANK(A30),"",IF(ISNUMBER(G30),"Finished",IF(ISNUMBER(F30),"Reading","To read")))</f>
        <v/>
      </c>
    </row>
    <row r="31" spans="1:12" x14ac:dyDescent="0.25">
      <c r="E31" s="2"/>
      <c r="F31" s="3"/>
      <c r="G31" s="3"/>
      <c r="H31" s="2" t="str">
        <f>IF(AND(ISNUMBER(F31),ISNUMBER(G31)),G31-F31+1,"")</f>
        <v/>
      </c>
      <c r="I31" s="2" t="str">
        <f>IF(AND(ISNUMBER(E31),ISNUMBER(H31)),ROUND(E31/H31,0),"")</f>
        <v/>
      </c>
      <c r="J31" s="2"/>
      <c r="K31" t="str">
        <f>IF(ISBLANK(A31),"",IF(ISNUMBER(G31),"Finished",IF(ISNUMBER(F31),"Reading","To read")))</f>
        <v/>
      </c>
    </row>
    <row r="32" spans="1:12" x14ac:dyDescent="0.25">
      <c r="E32" s="2"/>
      <c r="F32" s="3"/>
      <c r="G32" s="3"/>
      <c r="H32" s="2" t="str">
        <f>IF(AND(ISNUMBER(F32),ISNUMBER(G32)),G32-F32+1,"")</f>
        <v/>
      </c>
      <c r="I32" s="2" t="str">
        <f>IF(AND(ISNUMBER(E32),ISNUMBER(H32)),ROUND(E32/H32,0),"")</f>
        <v/>
      </c>
      <c r="J32" s="2"/>
      <c r="K32" t="str">
        <f>IF(ISBLANK(A32),"",IF(ISNUMBER(G32),"Finished",IF(ISNUMBER(F32),"Reading","To read")))</f>
        <v/>
      </c>
    </row>
    <row r="33" spans="1:12" x14ac:dyDescent="0.25">
      <c r="E33" s="2"/>
      <c r="F33" s="3"/>
      <c r="G33" s="3"/>
      <c r="H33" s="2" t="str">
        <f>IF(AND(ISNUMBER(F33),ISNUMBER(G33)),G33-F33+1,"")</f>
        <v/>
      </c>
      <c r="I33" s="2" t="str">
        <f>IF(AND(ISNUMBER(E33),ISNUMBER(H33)),ROUND(E33/H33,0),"")</f>
        <v/>
      </c>
      <c r="J33" s="2"/>
      <c r="K33" t="str">
        <f>IF(ISBLANK(A33),"",IF(ISNUMBER(G33),"Finished",IF(ISNUMBER(F33),"Reading","To read")))</f>
        <v/>
      </c>
    </row>
    <row r="34" spans="1:12" x14ac:dyDescent="0.25">
      <c r="E34" s="2"/>
      <c r="F34" s="3"/>
      <c r="G34" s="3"/>
      <c r="H34" s="2" t="str">
        <f>IF(AND(ISNUMBER(F34),ISNUMBER(G34)),G34-F34+1,"")</f>
        <v/>
      </c>
      <c r="I34" s="2" t="str">
        <f>IF(AND(ISNUMBER(E34),ISNUMBER(H34)),ROUND(E34/H34,0),"")</f>
        <v/>
      </c>
      <c r="J34" s="2"/>
      <c r="K34" t="str">
        <f>IF(ISBLANK(A34),"",IF(ISNUMBER(G34),"Finished",IF(ISNUMBER(F34),"Reading","To read")))</f>
        <v/>
      </c>
    </row>
    <row r="35" spans="1:12" x14ac:dyDescent="0.25">
      <c r="E35" s="2"/>
      <c r="F35" s="3"/>
      <c r="G35" s="3"/>
      <c r="H35" s="2" t="str">
        <f>IF(AND(ISNUMBER(F35),ISNUMBER(G35)),G35-F35+1,"")</f>
        <v/>
      </c>
      <c r="I35" s="2" t="str">
        <f>IF(AND(ISNUMBER(E35),ISNUMBER(H35)),ROUND(E35/H35,0),"")</f>
        <v/>
      </c>
      <c r="J35" s="2"/>
      <c r="K35" t="str">
        <f>IF(ISBLANK(A35),"",IF(ISNUMBER(G35),"Finished",IF(ISNUMBER(F35),"Reading","To read")))</f>
        <v/>
      </c>
    </row>
    <row r="36" spans="1:12" x14ac:dyDescent="0.25">
      <c r="E36" s="2"/>
      <c r="F36" s="3"/>
      <c r="G36" s="3"/>
      <c r="H36" s="2" t="str">
        <f>IF(AND(ISNUMBER(F36),ISNUMBER(G36)),G36-F36+1,"")</f>
        <v/>
      </c>
      <c r="I36" s="2" t="str">
        <f>IF(AND(ISNUMBER(E36),ISNUMBER(H36)),ROUND(E36/H36,0),"")</f>
        <v/>
      </c>
      <c r="J36" s="2"/>
      <c r="K36" t="str">
        <f>IF(ISBLANK(A36),"",IF(ISNUMBER(G36),"Finished",IF(ISNUMBER(F36),"Reading","To read")))</f>
        <v/>
      </c>
    </row>
    <row r="37" spans="1:12" x14ac:dyDescent="0.25">
      <c r="E37" s="2"/>
      <c r="F37" s="3"/>
      <c r="G37" s="3"/>
      <c r="H37" s="2" t="str">
        <f>IF(AND(ISNUMBER(F37),ISNUMBER(G37)),G37-F37+1,"")</f>
        <v/>
      </c>
      <c r="I37" s="2" t="str">
        <f>IF(AND(ISNUMBER(E37),ISNUMBER(H37)),ROUND(E37/H37,0),"")</f>
        <v/>
      </c>
      <c r="J37" s="2"/>
      <c r="K37" t="str">
        <f>IF(ISBLANK(A37),"",IF(ISNUMBER(G37),"Finished",IF(ISNUMBER(F37),"Reading","To read")))</f>
        <v/>
      </c>
    </row>
    <row r="38" spans="1:12" x14ac:dyDescent="0.25">
      <c r="E38" s="2"/>
      <c r="F38" s="3"/>
      <c r="G38" s="3"/>
      <c r="H38" s="2" t="str">
        <f>IF(AND(ISNUMBER(F38),ISNUMBER(G38)),G38-F38+1,"")</f>
        <v/>
      </c>
      <c r="I38" s="2" t="str">
        <f>IF(AND(ISNUMBER(E38),ISNUMBER(H38)),ROUND(E38/H38,0),"")</f>
        <v/>
      </c>
      <c r="J38" s="2"/>
      <c r="K38" t="str">
        <f>IF(ISBLANK(A38),"",IF(ISNUMBER(G38),"Finished",IF(ISNUMBER(F38),"Reading","To read")))</f>
        <v/>
      </c>
    </row>
    <row r="39" spans="1:12" x14ac:dyDescent="0.25">
      <c r="E39" s="2"/>
      <c r="F39" s="3"/>
      <c r="G39" s="3"/>
      <c r="H39" s="2" t="str">
        <f>IF(AND(ISNUMBER(F39),ISNUMBER(G39)),G39-F39+1,"")</f>
        <v/>
      </c>
      <c r="I39" s="2" t="str">
        <f>IF(AND(ISNUMBER(E39),ISNUMBER(H39)),ROUND(E39/H39,0),"")</f>
        <v/>
      </c>
      <c r="J39" s="2"/>
      <c r="K39" t="str">
        <f>IF(ISBLANK(A39),"",IF(ISNUMBER(G39),"Finished",IF(ISNUMBER(F39),"Reading","To read")))</f>
        <v/>
      </c>
    </row>
    <row r="40" spans="1:12" x14ac:dyDescent="0.25">
      <c r="E40" s="2"/>
      <c r="F40" s="3"/>
      <c r="G40" s="3"/>
      <c r="H40" s="2" t="str">
        <f>IF(AND(ISNUMBER(F40),ISNUMBER(G40)),G40-F40+1,"")</f>
        <v/>
      </c>
      <c r="I40" s="2" t="str">
        <f>IF(AND(ISNUMBER(E40),ISNUMBER(H40)),ROUND(E40/H40,0),"")</f>
        <v/>
      </c>
      <c r="J40" s="2"/>
      <c r="K40" t="str">
        <f>IF(ISBLANK(A40),"",IF(ISNUMBER(G40),"Finished",IF(ISNUMBER(F40),"Reading","To read")))</f>
        <v/>
      </c>
    </row>
    <row r="41" spans="1:12" x14ac:dyDescent="0.25">
      <c r="E41" s="2"/>
      <c r="F41" s="3"/>
      <c r="G41" s="3"/>
      <c r="H41" s="2" t="str">
        <f>IF(AND(ISNUMBER(F41),ISNUMBER(G41)),G41-F41+1,"")</f>
        <v/>
      </c>
      <c r="I41" s="2" t="str">
        <f>IF(AND(ISNUMBER(E41),ISNUMBER(H41)),ROUND(E41/H41,0),"")</f>
        <v/>
      </c>
      <c r="J41" s="2"/>
      <c r="K41" t="str">
        <f>IF(ISBLANK(A41),"",IF(ISNUMBER(G41),"Finished",IF(ISNUMBER(F41),"Reading","To read")))</f>
        <v/>
      </c>
    </row>
    <row r="42" spans="1:12" x14ac:dyDescent="0.25">
      <c r="E42" s="2"/>
      <c r="F42" s="3"/>
      <c r="G42" s="3"/>
      <c r="H42" s="2" t="str">
        <f>IF(AND(ISNUMBER(F42),ISNUMBER(G42)),G42-F42+1,"")</f>
        <v/>
      </c>
      <c r="I42" s="2" t="str">
        <f>IF(AND(ISNUMBER(E42),ISNUMBER(H42)),ROUND(E42/H42,0),"")</f>
        <v/>
      </c>
      <c r="J42" s="2"/>
      <c r="K42" t="str">
        <f>IF(ISBLANK(A42),"",IF(ISNUMBER(G42),"Finished",IF(ISNUMBER(F42),"Reading","To read")))</f>
        <v/>
      </c>
    </row>
    <row r="43" spans="1:12" x14ac:dyDescent="0.25">
      <c r="E43" s="2"/>
      <c r="F43" s="3"/>
      <c r="G43" s="3"/>
      <c r="H43" s="2" t="str">
        <f>IF(AND(ISNUMBER(F43),ISNUMBER(G43)),G43-F43+1,"")</f>
        <v/>
      </c>
      <c r="I43" s="2" t="str">
        <f>IF(AND(ISNUMBER(E43),ISNUMBER(H43)),ROUND(E43/H43,0),"")</f>
        <v/>
      </c>
      <c r="J43" s="2"/>
      <c r="K43" t="str">
        <f>IF(ISBLANK(A43),"",IF(ISNUMBER(G43),"Finished",IF(ISNUMBER(F43),"Reading","To read")))</f>
        <v/>
      </c>
    </row>
    <row r="44" spans="1:12" x14ac:dyDescent="0.25">
      <c r="E44" s="2"/>
      <c r="F44" s="3"/>
      <c r="G44" s="3"/>
      <c r="H44" s="2" t="str">
        <f>IF(AND(ISNUMBER(F44),ISNUMBER(G44)),G44-F44+1,"")</f>
        <v/>
      </c>
      <c r="I44" s="2" t="str">
        <f>IF(AND(ISNUMBER(E44),ISNUMBER(H44)),ROUND(E44/H44,0),"")</f>
        <v/>
      </c>
      <c r="J44" s="2"/>
      <c r="K44" t="str">
        <f>IF(ISBLANK(A44),"",IF(ISNUMBER(G44),"Finished",IF(ISNUMBER(F44),"Reading","To read")))</f>
        <v/>
      </c>
    </row>
    <row r="45" spans="1:12" x14ac:dyDescent="0.25">
      <c r="E45" s="2"/>
      <c r="F45" s="3"/>
      <c r="G45" s="3"/>
      <c r="H45" s="2" t="str">
        <f>IF(AND(ISNUMBER(F45),ISNUMBER(G45)),G45-F45+1,"")</f>
        <v/>
      </c>
      <c r="I45" s="2" t="str">
        <f>IF(AND(ISNUMBER(E45),ISNUMBER(H45)),ROUND(E45/H45,0),"")</f>
        <v/>
      </c>
      <c r="J45" s="2"/>
      <c r="K45" t="str">
        <f>IF(ISBLANK(A45),"",IF(ISNUMBER(G45),"Finished",IF(ISNUMBER(F45),"Reading","To read")))</f>
        <v/>
      </c>
    </row>
    <row r="46" spans="1:12" x14ac:dyDescent="0.25">
      <c r="E46" s="2"/>
      <c r="F46" s="3"/>
      <c r="G46" s="3"/>
      <c r="H46" s="2" t="str">
        <f>IF(AND(ISNUMBER(F46),ISNUMBER(G46)),G46-F46+1,"")</f>
        <v/>
      </c>
      <c r="I46" s="2" t="str">
        <f>IF(AND(ISNUMBER(E46),ISNUMBER(H46)),ROUND(E46/H46,0),"")</f>
        <v/>
      </c>
      <c r="J46" s="2"/>
      <c r="K46" t="str">
        <f>IF(ISBLANK(A46),"",IF(ISNUMBER(G46),"Finished",IF(ISNUMBER(F46),"Reading","To read")))</f>
        <v/>
      </c>
    </row>
    <row r="47" spans="1:12" x14ac:dyDescent="0.25">
      <c r="E47" s="2"/>
      <c r="F47" s="3"/>
      <c r="G47" s="3"/>
      <c r="H47" s="2" t="str">
        <f>IF(AND(ISNUMBER(F47),ISNUMBER(G47)),G47-F47+1,"")</f>
        <v/>
      </c>
      <c r="I47" s="2" t="str">
        <f>IF(AND(ISNUMBER(E47),ISNUMBER(H47)),ROUND(E47/H47,0),"")</f>
        <v/>
      </c>
      <c r="J47" s="2"/>
      <c r="K47" t="str">
        <f>IF(ISBLANK(A47),"",IF(ISNUMBER(G47),"Finished",IF(ISNUMBER(F47),"Reading","To read")))</f>
        <v/>
      </c>
    </row>
    <row r="48" spans="1:12" x14ac:dyDescent="0.25">
      <c r="E48" s="2"/>
      <c r="F48" s="3"/>
      <c r="G48" s="3"/>
      <c r="H48" s="2" t="str">
        <f>IF(AND(ISNUMBER(F48),ISNUMBER(G48)),G48-F48+1,"")</f>
        <v/>
      </c>
      <c r="I48" s="2" t="str">
        <f>IF(AND(ISNUMBER(E48),ISNUMBER(H48)),ROUND(E48/H48,0),"")</f>
        <v/>
      </c>
      <c r="J48" s="2"/>
      <c r="K48" t="str">
        <f>IF(ISBLANK(A48),"",IF(ISNUMBER(G48),"Finished",IF(ISNUMBER(F48),"Reading","To read")))</f>
        <v/>
      </c>
    </row>
    <row r="49" spans="1:12" x14ac:dyDescent="0.25">
      <c r="E49" s="2"/>
      <c r="F49" s="3"/>
      <c r="G49" s="3"/>
      <c r="H49" s="2" t="str">
        <f>IF(AND(ISNUMBER(F49),ISNUMBER(G49)),G49-F49+1,"")</f>
        <v/>
      </c>
      <c r="I49" s="2" t="str">
        <f>IF(AND(ISNUMBER(E49),ISNUMBER(H49)),ROUND(E49/H49,0),"")</f>
        <v/>
      </c>
      <c r="J49" s="2"/>
      <c r="K49" t="str">
        <f>IF(ISBLANK(A49),"",IF(ISNUMBER(G49),"Finished",IF(ISNUMBER(F49),"Reading","To read")))</f>
        <v/>
      </c>
    </row>
    <row r="50" spans="1:12" x14ac:dyDescent="0.25">
      <c r="E50" s="2"/>
      <c r="F50" s="3"/>
      <c r="G50" s="3"/>
      <c r="H50" s="2" t="str">
        <f>IF(AND(ISNUMBER(F50),ISNUMBER(G50)),G50-F50+1,"")</f>
        <v/>
      </c>
      <c r="I50" s="2" t="str">
        <f>IF(AND(ISNUMBER(E50),ISNUMBER(H50)),ROUND(E50/H50,0),"")</f>
        <v/>
      </c>
      <c r="J50" s="2"/>
      <c r="K50" t="str">
        <f>IF(ISBLANK(A50),"",IF(ISNUMBER(G50),"Finished",IF(ISNUMBER(F50),"Reading","To read")))</f>
        <v/>
      </c>
    </row>
    <row r="51" spans="1:12" x14ac:dyDescent="0.25">
      <c r="E51" s="2"/>
      <c r="F51" s="3"/>
      <c r="G51" s="3"/>
      <c r="H51" s="2" t="str">
        <f>IF(AND(ISNUMBER(F51),ISNUMBER(G51)),G51-F51+1,"")</f>
        <v/>
      </c>
      <c r="I51" s="2" t="str">
        <f>IF(AND(ISNUMBER(E51),ISNUMBER(H51)),ROUND(E51/H51,0),"")</f>
        <v/>
      </c>
      <c r="J51" s="2"/>
      <c r="K51" t="str">
        <f>IF(ISBLANK(A51),"",IF(ISNUMBER(G51),"Finished",IF(ISNUMBER(F51),"Reading","To read")))</f>
        <v/>
      </c>
    </row>
    <row r="52" spans="1:12" x14ac:dyDescent="0.25">
      <c r="E52" s="2"/>
      <c r="F52" s="3"/>
      <c r="G52" s="3"/>
      <c r="H52" s="2" t="str">
        <f>IF(AND(ISNUMBER(F52),ISNUMBER(G52)),G52-F52+1,"")</f>
        <v/>
      </c>
      <c r="I52" s="2" t="str">
        <f>IF(AND(ISNUMBER(E52),ISNUMBER(H52)),ROUND(E52/H52,0),"")</f>
        <v/>
      </c>
      <c r="J52" s="2"/>
      <c r="K52" t="str">
        <f>IF(ISBLANK(A52),"",IF(ISNUMBER(G52),"Finished",IF(ISNUMBER(F52),"Reading","To read")))</f>
        <v/>
      </c>
    </row>
    <row r="53" spans="1:12" x14ac:dyDescent="0.25">
      <c r="E53" s="2"/>
      <c r="F53" s="3"/>
      <c r="G53" s="3"/>
      <c r="H53" s="2" t="str">
        <f>IF(AND(ISNUMBER(F53),ISNUMBER(G53)),G53-F53+1,"")</f>
        <v/>
      </c>
      <c r="I53" s="2" t="str">
        <f>IF(AND(ISNUMBER(E53),ISNUMBER(H53)),ROUND(E53/H53,0),"")</f>
        <v/>
      </c>
      <c r="J53" s="2"/>
      <c r="K53" t="str">
        <f>IF(ISBLANK(A53),"",IF(ISNUMBER(G53),"Finished",IF(ISNUMBER(F53),"Reading","To read")))</f>
        <v/>
      </c>
    </row>
    <row r="54" spans="1:12" x14ac:dyDescent="0.25">
      <c r="E54" s="2"/>
      <c r="F54" s="3"/>
      <c r="G54" s="3"/>
      <c r="H54" s="2" t="str">
        <f>IF(AND(ISNUMBER(F54),ISNUMBER(G54)),G54-F54+1,"")</f>
        <v/>
      </c>
      <c r="I54" s="2" t="str">
        <f>IF(AND(ISNUMBER(E54),ISNUMBER(H54)),ROUND(E54/H54,0),"")</f>
        <v/>
      </c>
      <c r="J54" s="2"/>
      <c r="K54" t="str">
        <f>IF(ISBLANK(A54),"",IF(ISNUMBER(G54),"Finished",IF(ISNUMBER(F54),"Reading","To read")))</f>
        <v/>
      </c>
    </row>
    <row r="55" spans="1:12" x14ac:dyDescent="0.25">
      <c r="E55" s="2"/>
      <c r="F55" s="3"/>
      <c r="G55" s="3"/>
      <c r="H55" s="2" t="str">
        <f>IF(AND(ISNUMBER(F55),ISNUMBER(G55)),G55-F55+1,"")</f>
        <v/>
      </c>
      <c r="I55" s="2" t="str">
        <f>IF(AND(ISNUMBER(E55),ISNUMBER(H55)),ROUND(E55/H55,0),"")</f>
        <v/>
      </c>
      <c r="J55" s="2"/>
      <c r="K55" t="str">
        <f>IF(ISBLANK(A55),"",IF(ISNUMBER(G55),"Finished",IF(ISNUMBER(F55),"Reading","To read")))</f>
        <v/>
      </c>
    </row>
    <row r="56" spans="1:12" x14ac:dyDescent="0.25">
      <c r="E56" s="2"/>
      <c r="F56" s="3"/>
      <c r="G56" s="3"/>
      <c r="H56" s="2" t="str">
        <f>IF(AND(ISNUMBER(F56),ISNUMBER(G56)),G56-F56+1,"")</f>
        <v/>
      </c>
      <c r="I56" s="2" t="str">
        <f>IF(AND(ISNUMBER(E56),ISNUMBER(H56)),ROUND(E56/H56,0),"")</f>
        <v/>
      </c>
      <c r="J56" s="2"/>
      <c r="K56" t="str">
        <f>IF(ISBLANK(A56),"",IF(ISNUMBER(G56),"Finished",IF(ISNUMBER(F56),"Reading","To read")))</f>
        <v/>
      </c>
    </row>
    <row r="57" spans="1:12" x14ac:dyDescent="0.25">
      <c r="E57" s="2"/>
      <c r="F57" s="3"/>
      <c r="G57" s="3"/>
      <c r="H57" s="2" t="str">
        <f>IF(AND(ISNUMBER(F57),ISNUMBER(G57)),G57-F57+1,"")</f>
        <v/>
      </c>
      <c r="I57" s="2" t="str">
        <f>IF(AND(ISNUMBER(E57),ISNUMBER(H57)),ROUND(E57/H57,0),"")</f>
        <v/>
      </c>
      <c r="J57" s="2"/>
      <c r="K57" t="str">
        <f>IF(ISBLANK(A57),"",IF(ISNUMBER(G57),"Finished",IF(ISNUMBER(F57),"Reading","To read")))</f>
        <v/>
      </c>
    </row>
    <row r="58" spans="1:12" x14ac:dyDescent="0.25">
      <c r="E58" s="2"/>
      <c r="F58" s="3"/>
      <c r="G58" s="3"/>
      <c r="H58" s="2" t="str">
        <f>IF(AND(ISNUMBER(F58),ISNUMBER(G58)),G58-F58+1,"")</f>
        <v/>
      </c>
      <c r="I58" s="2" t="str">
        <f>IF(AND(ISNUMBER(E58),ISNUMBER(H58)),ROUND(E58/H58,0),"")</f>
        <v/>
      </c>
      <c r="J58" s="2"/>
      <c r="K58" t="str">
        <f>IF(ISBLANK(A58),"",IF(ISNUMBER(G58),"Finished",IF(ISNUMBER(F58),"Reading","To read")))</f>
        <v/>
      </c>
    </row>
    <row r="59" spans="1:12" x14ac:dyDescent="0.25">
      <c r="E59" s="2"/>
      <c r="F59" s="3"/>
      <c r="G59" s="3"/>
      <c r="H59" s="2" t="str">
        <f>IF(AND(ISNUMBER(F59),ISNUMBER(G59)),G59-F59+1,"")</f>
        <v/>
      </c>
      <c r="I59" s="2" t="str">
        <f>IF(AND(ISNUMBER(E59),ISNUMBER(H59)),ROUND(E59/H59,0),"")</f>
        <v/>
      </c>
      <c r="J59" s="2"/>
      <c r="K59" t="str">
        <f>IF(ISBLANK(A59),"",IF(ISNUMBER(G59),"Finished",IF(ISNUMBER(F59),"Reading","To read")))</f>
        <v/>
      </c>
    </row>
    <row r="60" spans="1:12" x14ac:dyDescent="0.25">
      <c r="E60" s="2"/>
      <c r="F60" s="3"/>
      <c r="G60" s="3"/>
      <c r="H60" s="2" t="str">
        <f>IF(AND(ISNUMBER(F60),ISNUMBER(G60)),G60-F60+1,"")</f>
        <v/>
      </c>
      <c r="I60" s="2" t="str">
        <f>IF(AND(ISNUMBER(E60),ISNUMBER(H60)),ROUND(E60/H60,0),"")</f>
        <v/>
      </c>
      <c r="J60" s="2"/>
      <c r="K60" t="str">
        <f>IF(ISBLANK(A60),"",IF(ISNUMBER(G60),"Finished",IF(ISNUMBER(F60),"Reading","To read")))</f>
        <v/>
      </c>
    </row>
    <row r="61" spans="1:12" x14ac:dyDescent="0.25">
      <c r="E61" s="2"/>
      <c r="F61" s="3"/>
      <c r="G61" s="3"/>
      <c r="H61" s="2" t="str">
        <f>IF(AND(ISNUMBER(F61),ISNUMBER(G61)),G61-F61+1,"")</f>
        <v/>
      </c>
      <c r="I61" s="2" t="str">
        <f>IF(AND(ISNUMBER(E61),ISNUMBER(H61)),ROUND(E61/H61,0),"")</f>
        <v/>
      </c>
      <c r="J61" s="2"/>
      <c r="K61" t="str">
        <f>IF(ISBLANK(A61),"",IF(ISNUMBER(G61),"Finished",IF(ISNUMBER(F61),"Reading","To read")))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B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2" width="14" customWidth="1"/>
  </cols>
  <sheetData>
    <row r="1" spans="1:2" s="1" customFormat="1" x14ac:dyDescent="0.25">
      <c r="A1" s="1" t="s">
        <v>74</v>
      </c>
      <c r="B1" s="1" t="s">
        <v>75</v>
      </c>
    </row>
    <row r="2" spans="1:2" x14ac:dyDescent="0.25">
      <c r="A2" t="s">
        <v>76</v>
      </c>
      <c r="B2" s="3">
        <f>DATE(2026,11,4)</f>
        <v>46330</v>
      </c>
    </row>
    <row r="3" spans="1:2" x14ac:dyDescent="0.25">
      <c r="A3" t="s">
        <v>77</v>
      </c>
      <c r="B3">
        <f>YEAR(B2)</f>
        <v>2026</v>
      </c>
    </row>
    <row r="4" spans="1:2" x14ac:dyDescent="0.25">
      <c r="A4" t="s">
        <v>78</v>
      </c>
      <c r="B4" s="2">
        <v>20</v>
      </c>
    </row>
    <row r="5" spans="1:2" x14ac:dyDescent="0.25">
      <c r="A5" t="s">
        <v>79</v>
      </c>
      <c r="B5" s="2">
        <f>COUNTIFS('Reading Log'!$G$2:$G$61,"&gt;="&amp;DATE(B3,1,1),'Reading Log'!$G$2:$G$61,"&lt;="&amp;DATE(B3,12,31))</f>
        <v>16</v>
      </c>
    </row>
    <row r="6" spans="1:2" x14ac:dyDescent="0.25">
      <c r="A6" t="s">
        <v>80</v>
      </c>
      <c r="B6" s="4">
        <f>IF(B4=0,0,B5/B4)</f>
        <v>0.8</v>
      </c>
    </row>
    <row r="7" spans="1:2" x14ac:dyDescent="0.25">
      <c r="A7" t="s">
        <v>81</v>
      </c>
      <c r="B7" s="2">
        <f>MAX(0,B4-B5)</f>
        <v>4</v>
      </c>
    </row>
    <row r="8" spans="1:2" x14ac:dyDescent="0.25">
      <c r="A8" t="s">
        <v>82</v>
      </c>
      <c r="B8" s="2">
        <f>ROUND(B4*(B2-DATE(B3,1,1)+1)/(DATE(B3,12,31)-DATE(B3,1,1)+1),1)</f>
        <v>16.9</v>
      </c>
    </row>
    <row r="9" spans="1:2" x14ac:dyDescent="0.25">
      <c r="A9" t="s">
        <v>83</v>
      </c>
      <c r="B9" t="str">
        <f>IF(B5&gt;=B4,"Goal reached",IF(B5&gt;=B8,"Ahead of pace","Behind pace"))</f>
        <v>Behind pace</v>
      </c>
    </row>
    <row r="10" spans="1:2" x14ac:dyDescent="0.25">
      <c r="A10" t="s">
        <v>84</v>
      </c>
      <c r="B10" s="2">
        <f>IF(B7=0,0,ROUND(B7/MAX(1,(DATE(B3,12,31)-B2)/30.4),1))</f>
        <v>2.1</v>
      </c>
    </row>
    <row r="11" spans="1:2" x14ac:dyDescent="0.25">
      <c r="A11" t="s">
        <v>85</v>
      </c>
      <c r="B11" s="2">
        <f>SUMIFS('Reading Log'!$E$2:$E$61,'Reading Log'!$G$2:$G$61,"&gt;="&amp;DATE(B3,1,1),'Reading Log'!$G$2:$G$61,"&lt;="&amp;DATE(B3,12,31))</f>
        <v>6031</v>
      </c>
    </row>
    <row r="12" spans="1:2" x14ac:dyDescent="0.25">
      <c r="A12" t="s">
        <v>86</v>
      </c>
      <c r="B12" s="2">
        <f>IF(B5=0,"",ROUND(AVERAGEIFS('Reading Log'!$J$2:$J$61,'Reading Log'!$G$2:$G$61,"&gt;="&amp;DATE(B3,1,1),'Reading Log'!$G$2:$G$61,"&lt;="&amp;DATE(B3,12,31)),1))</f>
        <v>4.2</v>
      </c>
    </row>
    <row r="13" spans="1:2" x14ac:dyDescent="0.25">
      <c r="A13" t="s">
        <v>87</v>
      </c>
      <c r="B13" s="2">
        <f>IF(B5=0,"",ROUND(B11/B5,0))</f>
        <v>377</v>
      </c>
    </row>
    <row r="14" spans="1:2" x14ac:dyDescent="0.25">
      <c r="A14" t="s">
        <v>88</v>
      </c>
      <c r="B14" s="2">
        <f>IF(B5=0,"",ROUND(AVERAGEIFS('Reading Log'!$H$2:$H$61,'Reading Log'!$G$2:$G$61,"&gt;="&amp;DATE(B3,1,1),'Reading Log'!$G$2:$G$61,"&lt;="&amp;DATE(B3,12,31)),0))</f>
        <v>18</v>
      </c>
    </row>
    <row r="15" spans="1:2" x14ac:dyDescent="0.25">
      <c r="A15" t="s">
        <v>89</v>
      </c>
      <c r="B15" s="2">
        <f>COUNTIFS('Reading Log'!$G$2:$G$61,"&gt;="&amp;DATE(B3,1,1),'Reading Log'!$G$2:$G$61,"&lt;="&amp;DATE(B3,12,31),'Reading Log'!$D$2:$D$61,"Audio")</f>
        <v>4</v>
      </c>
    </row>
    <row r="16" spans="1:2" x14ac:dyDescent="0.25">
      <c r="A16" t="s">
        <v>90</v>
      </c>
      <c r="B16" s="2">
        <f>COUNTIF('Reading Log'!$K$2:$K$61,"Reading")</f>
        <v>2</v>
      </c>
    </row>
    <row r="17" spans="1:2" x14ac:dyDescent="0.25">
      <c r="A17" t="s">
        <v>91</v>
      </c>
      <c r="B17" s="2">
        <f>COUNTIF('Reading Log'!$K$2:$K$61,"To read")</f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D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8" customWidth="1"/>
    <col min="4" max="4" width="10" customWidth="1"/>
  </cols>
  <sheetData>
    <row r="1" spans="1:4" s="1" customFormat="1" x14ac:dyDescent="0.25">
      <c r="A1" s="1" t="s">
        <v>92</v>
      </c>
      <c r="B1" s="1" t="s">
        <v>93</v>
      </c>
      <c r="C1" s="1" t="s">
        <v>4</v>
      </c>
      <c r="D1" s="1" t="s">
        <v>94</v>
      </c>
    </row>
    <row r="2" spans="1:4" x14ac:dyDescent="0.25">
      <c r="A2" s="5">
        <f>DATE(Summary!$B$3,1,1)</f>
        <v>46023</v>
      </c>
      <c r="B2" s="2">
        <f>COUNTIFS('Reading Log'!$G$2:$G$61,"&gt;="&amp;A2,'Reading Log'!$G$2:$G$61,"&lt;="&amp;EOMONTH(A2,0))</f>
        <v>2</v>
      </c>
      <c r="C2" s="2">
        <f>SUMIFS('Reading Log'!$E$2:$E$61,'Reading Log'!$G$2:$G$61,"&gt;="&amp;A2,'Reading Log'!$G$2:$G$61,"&lt;="&amp;EOMONTH(A2,0))</f>
        <v>796</v>
      </c>
      <c r="D2" s="2">
        <f>IF(B2=0,"",ROUND(AVERAGEIFS('Reading Log'!$J$2:$J$61,'Reading Log'!$G$2:$G$61,"&gt;="&amp;A2,'Reading Log'!$G$2:$G$61,"&lt;="&amp;EOMONTH(A2,0)),1))</f>
        <v>4.5</v>
      </c>
    </row>
    <row r="3" spans="1:4" x14ac:dyDescent="0.25">
      <c r="A3" s="5">
        <f>DATE(Summary!$B$3,2,1)</f>
        <v>46054</v>
      </c>
      <c r="B3" s="2">
        <f>COUNTIFS('Reading Log'!$G$2:$G$61,"&gt;="&amp;A3,'Reading Log'!$G$2:$G$61,"&lt;="&amp;EOMONTH(A3,0))</f>
        <v>2</v>
      </c>
      <c r="C3" s="2">
        <f>SUMIFS('Reading Log'!$E$2:$E$61,'Reading Log'!$G$2:$G$61,"&gt;="&amp;A3,'Reading Log'!$G$2:$G$61,"&lt;="&amp;EOMONTH(A3,0))</f>
        <v>772</v>
      </c>
      <c r="D3" s="2">
        <f>IF(B3=0,"",ROUND(AVERAGEIFS('Reading Log'!$J$2:$J$61,'Reading Log'!$G$2:$G$61,"&gt;="&amp;A3,'Reading Log'!$G$2:$G$61,"&lt;="&amp;EOMONTH(A3,0)),1))</f>
        <v>4.5</v>
      </c>
    </row>
    <row r="4" spans="1:4" x14ac:dyDescent="0.25">
      <c r="A4" s="5">
        <f>DATE(Summary!$B$3,3,1)</f>
        <v>46082</v>
      </c>
      <c r="B4" s="2">
        <f>COUNTIFS('Reading Log'!$G$2:$G$61,"&gt;="&amp;A4,'Reading Log'!$G$2:$G$61,"&lt;="&amp;EOMONTH(A4,0))</f>
        <v>2</v>
      </c>
      <c r="C4" s="2">
        <f>SUMIFS('Reading Log'!$E$2:$E$61,'Reading Log'!$G$2:$G$61,"&gt;="&amp;A4,'Reading Log'!$G$2:$G$61,"&lt;="&amp;EOMONTH(A4,0))</f>
        <v>638</v>
      </c>
      <c r="D4" s="2">
        <f>IF(B4=0,"",ROUND(AVERAGEIFS('Reading Log'!$J$2:$J$61,'Reading Log'!$G$2:$G$61,"&gt;="&amp;A4,'Reading Log'!$G$2:$G$61,"&lt;="&amp;EOMONTH(A4,0)),1))</f>
        <v>4</v>
      </c>
    </row>
    <row r="5" spans="1:4" x14ac:dyDescent="0.25">
      <c r="A5" s="5">
        <f>DATE(Summary!$B$3,4,1)</f>
        <v>46113</v>
      </c>
      <c r="B5" s="2">
        <f>COUNTIFS('Reading Log'!$G$2:$G$61,"&gt;="&amp;A5,'Reading Log'!$G$2:$G$61,"&lt;="&amp;EOMONTH(A5,0))</f>
        <v>1</v>
      </c>
      <c r="C5" s="2">
        <f>SUMIFS('Reading Log'!$E$2:$E$61,'Reading Log'!$G$2:$G$61,"&gt;="&amp;A5,'Reading Log'!$G$2:$G$61,"&lt;="&amp;EOMONTH(A5,0))</f>
        <v>401</v>
      </c>
      <c r="D5" s="2">
        <f>IF(B5=0,"",ROUND(AVERAGEIFS('Reading Log'!$J$2:$J$61,'Reading Log'!$G$2:$G$61,"&gt;="&amp;A5,'Reading Log'!$G$2:$G$61,"&lt;="&amp;EOMONTH(A5,0)),1))</f>
        <v>4</v>
      </c>
    </row>
    <row r="6" spans="1:4" x14ac:dyDescent="0.25">
      <c r="A6" s="5">
        <f>DATE(Summary!$B$3,5,1)</f>
        <v>46143</v>
      </c>
      <c r="B6" s="2">
        <f>COUNTIFS('Reading Log'!$G$2:$G$61,"&gt;="&amp;A6,'Reading Log'!$G$2:$G$61,"&lt;="&amp;EOMONTH(A6,0))</f>
        <v>2</v>
      </c>
      <c r="C6" s="2">
        <f>SUMIFS('Reading Log'!$E$2:$E$61,'Reading Log'!$G$2:$G$61,"&gt;="&amp;A6,'Reading Log'!$G$2:$G$61,"&lt;="&amp;EOMONTH(A6,0))</f>
        <v>853</v>
      </c>
      <c r="D6" s="2">
        <f>IF(B6=0,"",ROUND(AVERAGEIFS('Reading Log'!$J$2:$J$61,'Reading Log'!$G$2:$G$61,"&gt;="&amp;A6,'Reading Log'!$G$2:$G$61,"&lt;="&amp;EOMONTH(A6,0)),1))</f>
        <v>3.5</v>
      </c>
    </row>
    <row r="7" spans="1:4" x14ac:dyDescent="0.25">
      <c r="A7" s="5">
        <f>DATE(Summary!$B$3,6,1)</f>
        <v>46174</v>
      </c>
      <c r="B7" s="2">
        <f>COUNTIFS('Reading Log'!$G$2:$G$61,"&gt;="&amp;A7,'Reading Log'!$G$2:$G$61,"&lt;="&amp;EOMONTH(A7,0))</f>
        <v>2</v>
      </c>
      <c r="C7" s="2">
        <f>SUMIFS('Reading Log'!$E$2:$E$61,'Reading Log'!$G$2:$G$61,"&gt;="&amp;A7,'Reading Log'!$G$2:$G$61,"&lt;="&amp;EOMONTH(A7,0))</f>
        <v>664</v>
      </c>
      <c r="D7" s="2">
        <f>IF(B7=0,"",ROUND(AVERAGEIFS('Reading Log'!$J$2:$J$61,'Reading Log'!$G$2:$G$61,"&gt;="&amp;A7,'Reading Log'!$G$2:$G$61,"&lt;="&amp;EOMONTH(A7,0)),1))</f>
        <v>4.5</v>
      </c>
    </row>
    <row r="8" spans="1:4" x14ac:dyDescent="0.25">
      <c r="A8" s="5">
        <f>DATE(Summary!$B$3,7,1)</f>
        <v>46204</v>
      </c>
      <c r="B8" s="2">
        <f>COUNTIFS('Reading Log'!$G$2:$G$61,"&gt;="&amp;A8,'Reading Log'!$G$2:$G$61,"&lt;="&amp;EOMONTH(A8,0))</f>
        <v>1</v>
      </c>
      <c r="C8" s="2">
        <f>SUMIFS('Reading Log'!$E$2:$E$61,'Reading Log'!$G$2:$G$61,"&gt;="&amp;A8,'Reading Log'!$G$2:$G$61,"&lt;="&amp;EOMONTH(A8,0))</f>
        <v>369</v>
      </c>
      <c r="D8" s="2">
        <f>IF(B8=0,"",ROUND(AVERAGEIFS('Reading Log'!$J$2:$J$61,'Reading Log'!$G$2:$G$61,"&gt;="&amp;A8,'Reading Log'!$G$2:$G$61,"&lt;="&amp;EOMONTH(A8,0)),1))</f>
        <v>5</v>
      </c>
    </row>
    <row r="9" spans="1:4" x14ac:dyDescent="0.25">
      <c r="A9" s="5">
        <f>DATE(Summary!$B$3,8,1)</f>
        <v>46235</v>
      </c>
      <c r="B9" s="2">
        <f>COUNTIFS('Reading Log'!$G$2:$G$61,"&gt;="&amp;A9,'Reading Log'!$G$2:$G$61,"&lt;="&amp;EOMONTH(A9,0))</f>
        <v>1</v>
      </c>
      <c r="C9" s="2">
        <f>SUMIFS('Reading Log'!$E$2:$E$61,'Reading Log'!$G$2:$G$61,"&gt;="&amp;A9,'Reading Log'!$G$2:$G$61,"&lt;="&amp;EOMONTH(A9,0))</f>
        <v>368</v>
      </c>
      <c r="D9" s="2">
        <f>IF(B9=0,"",ROUND(AVERAGEIFS('Reading Log'!$J$2:$J$61,'Reading Log'!$G$2:$G$61,"&gt;="&amp;A9,'Reading Log'!$G$2:$G$61,"&lt;="&amp;EOMONTH(A9,0)),1))</f>
        <v>4</v>
      </c>
    </row>
    <row r="10" spans="1:4" x14ac:dyDescent="0.25">
      <c r="A10" s="5">
        <f>DATE(Summary!$B$3,9,1)</f>
        <v>46266</v>
      </c>
      <c r="B10" s="2">
        <f>COUNTIFS('Reading Log'!$G$2:$G$61,"&gt;="&amp;A10,'Reading Log'!$G$2:$G$61,"&lt;="&amp;EOMONTH(A10,0))</f>
        <v>2</v>
      </c>
      <c r="C10" s="2">
        <f>SUMIFS('Reading Log'!$E$2:$E$61,'Reading Log'!$G$2:$G$61,"&gt;="&amp;A10,'Reading Log'!$G$2:$G$61,"&lt;="&amp;EOMONTH(A10,0))</f>
        <v>832</v>
      </c>
      <c r="D10" s="2">
        <f>IF(B10=0,"",ROUND(AVERAGEIFS('Reading Log'!$J$2:$J$61,'Reading Log'!$G$2:$G$61,"&gt;="&amp;A10,'Reading Log'!$G$2:$G$61,"&lt;="&amp;EOMONTH(A10,0)),1))</f>
        <v>4</v>
      </c>
    </row>
    <row r="11" spans="1:4" x14ac:dyDescent="0.25">
      <c r="A11" s="5">
        <f>DATE(Summary!$B$3,10,1)</f>
        <v>46296</v>
      </c>
      <c r="B11" s="2">
        <f>COUNTIFS('Reading Log'!$G$2:$G$61,"&gt;="&amp;A11,'Reading Log'!$G$2:$G$61,"&lt;="&amp;EOMONTH(A11,0))</f>
        <v>1</v>
      </c>
      <c r="C11" s="2">
        <f>SUMIFS('Reading Log'!$E$2:$E$61,'Reading Log'!$G$2:$G$61,"&gt;="&amp;A11,'Reading Log'!$G$2:$G$61,"&lt;="&amp;EOMONTH(A11,0))</f>
        <v>338</v>
      </c>
      <c r="D11" s="2">
        <f>IF(B11=0,"",ROUND(AVERAGEIFS('Reading Log'!$J$2:$J$61,'Reading Log'!$G$2:$G$61,"&gt;="&amp;A11,'Reading Log'!$G$2:$G$61,"&lt;="&amp;EOMONTH(A11,0)),1))</f>
        <v>4</v>
      </c>
    </row>
    <row r="12" spans="1:4" x14ac:dyDescent="0.25">
      <c r="A12" s="5">
        <f>DATE(Summary!$B$3,11,1)</f>
        <v>46327</v>
      </c>
      <c r="B12" s="2">
        <f>COUNTIFS('Reading Log'!$G$2:$G$61,"&gt;="&amp;A12,'Reading Log'!$G$2:$G$61,"&lt;="&amp;EOMONTH(A12,0))</f>
        <v>0</v>
      </c>
      <c r="C12" s="2">
        <f>SUMIFS('Reading Log'!$E$2:$E$61,'Reading Log'!$G$2:$G$61,"&gt;="&amp;A12,'Reading Log'!$G$2:$G$61,"&lt;="&amp;EOMONTH(A12,0))</f>
        <v>0</v>
      </c>
      <c r="D12" s="2" t="str">
        <f>IF(B12=0,"",ROUND(AVERAGEIFS('Reading Log'!$J$2:$J$61,'Reading Log'!$G$2:$G$61,"&gt;="&amp;A12,'Reading Log'!$G$2:$G$61,"&lt;="&amp;EOMONTH(A12,0)),1))</f>
        <v/>
      </c>
    </row>
    <row r="13" spans="1:4" x14ac:dyDescent="0.25">
      <c r="A13" s="5">
        <f>DATE(Summary!$B$3,12,1)</f>
        <v>46357</v>
      </c>
      <c r="B13" s="2">
        <f>COUNTIFS('Reading Log'!$G$2:$G$61,"&gt;="&amp;A13,'Reading Log'!$G$2:$G$61,"&lt;="&amp;EOMONTH(A13,0))</f>
        <v>0</v>
      </c>
      <c r="C13" s="2">
        <f>SUMIFS('Reading Log'!$E$2:$E$61,'Reading Log'!$G$2:$G$61,"&gt;="&amp;A13,'Reading Log'!$G$2:$G$61,"&lt;="&amp;EOMONTH(A13,0))</f>
        <v>0</v>
      </c>
      <c r="D13" s="2" t="str">
        <f>IF(B13=0,"",ROUND(AVERAGEIFS('Reading Log'!$J$2:$J$61,'Reading Log'!$G$2:$G$61,"&gt;="&amp;A13,'Reading Log'!$G$2:$G$61,"&lt;="&amp;EOMONTH(A13,0)),1))</f>
        <v/>
      </c>
    </row>
    <row r="14" spans="1:4" x14ac:dyDescent="0.25">
      <c r="A14" s="3" t="s">
        <v>95</v>
      </c>
      <c r="B14" s="2">
        <f>SUM(B2:B13)</f>
        <v>16</v>
      </c>
      <c r="C14" s="2">
        <f>SUM(C2:C13)</f>
        <v>6031</v>
      </c>
      <c r="D14" s="2">
        <f>Summary!B12</f>
        <v>4.2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A07B"/>
  </sheetPr>
  <dimension ref="A1:E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8" customWidth="1"/>
    <col min="4" max="4" width="10" customWidth="1"/>
    <col min="5" max="5" width="8" customWidth="1"/>
  </cols>
  <sheetData>
    <row r="1" spans="1:5" s="1" customFormat="1" x14ac:dyDescent="0.25">
      <c r="A1" s="1" t="s">
        <v>2</v>
      </c>
      <c r="B1" s="1" t="s">
        <v>93</v>
      </c>
      <c r="C1" s="1" t="s">
        <v>4</v>
      </c>
      <c r="D1" s="1" t="s">
        <v>94</v>
      </c>
      <c r="E1" s="1" t="s">
        <v>96</v>
      </c>
    </row>
    <row r="2" spans="1:5" x14ac:dyDescent="0.25">
      <c r="A2" t="s">
        <v>28</v>
      </c>
      <c r="B2" s="2">
        <f>COUNTIFS('Reading Log'!$C$2:$C$61,A2,'Reading Log'!$G$2:$G$61,"&gt;="&amp;DATE(Summary!$B$3,1,1),'Reading Log'!$G$2:$G$61,"&lt;="&amp;DATE(Summary!$B$3,12,31))</f>
        <v>6</v>
      </c>
      <c r="C2" s="2">
        <f>SUMIFS('Reading Log'!$E$2:$E$61,'Reading Log'!$C$2:$C$61,A2,'Reading Log'!$G$2:$G$61,"&gt;="&amp;DATE(Summary!$B$3,1,1),'Reading Log'!$G$2:$G$61,"&lt;="&amp;DATE(Summary!$B$3,12,31))</f>
        <v>2212</v>
      </c>
      <c r="D2" s="2">
        <f>IF(B2=0,"",ROUND(AVERAGEIFS('Reading Log'!$J$2:$J$61,'Reading Log'!$C$2:$C$61,A2,'Reading Log'!$G$2:$G$61,"&gt;="&amp;DATE(Summary!$B$3,1,1),'Reading Log'!$G$2:$G$61,"&lt;="&amp;DATE(Summary!$B$3,12,31)),1))</f>
        <v>4.2</v>
      </c>
      <c r="E2" s="4">
        <f>IF(Summary!$B$5=0,"",B2/Summary!$B$5)</f>
        <v>0.375</v>
      </c>
    </row>
    <row r="3" spans="1:5" x14ac:dyDescent="0.25">
      <c r="A3" t="s">
        <v>14</v>
      </c>
      <c r="B3" s="2">
        <f>COUNTIFS('Reading Log'!$C$2:$C$61,A3,'Reading Log'!$G$2:$G$61,"&gt;="&amp;DATE(Summary!$B$3,1,1),'Reading Log'!$G$2:$G$61,"&lt;="&amp;DATE(Summary!$B$3,12,31))</f>
        <v>2</v>
      </c>
      <c r="C3" s="2">
        <f>SUMIFS('Reading Log'!$E$2:$E$61,'Reading Log'!$C$2:$C$61,A3,'Reading Log'!$G$2:$G$61,"&gt;="&amp;DATE(Summary!$B$3,1,1),'Reading Log'!$G$2:$G$61,"&lt;="&amp;DATE(Summary!$B$3,12,31))</f>
        <v>845</v>
      </c>
      <c r="D3" s="2">
        <f>IF(B3=0,"",ROUND(AVERAGEIFS('Reading Log'!$J$2:$J$61,'Reading Log'!$C$2:$C$61,A3,'Reading Log'!$G$2:$G$61,"&gt;="&amp;DATE(Summary!$B$3,1,1),'Reading Log'!$G$2:$G$61,"&lt;="&amp;DATE(Summary!$B$3,12,31)),1))</f>
        <v>5</v>
      </c>
      <c r="E3" s="4">
        <f>IF(Summary!$B$5=0,"",B3/Summary!$B$5)</f>
        <v>0.125</v>
      </c>
    </row>
    <row r="4" spans="1:5" x14ac:dyDescent="0.25">
      <c r="A4" t="s">
        <v>44</v>
      </c>
      <c r="B4" s="2">
        <f>COUNTIFS('Reading Log'!$C$2:$C$61,A4,'Reading Log'!$G$2:$G$61,"&gt;="&amp;DATE(Summary!$B$3,1,1),'Reading Log'!$G$2:$G$61,"&lt;="&amp;DATE(Summary!$B$3,12,31))</f>
        <v>1</v>
      </c>
      <c r="C4" s="2">
        <f>SUMIFS('Reading Log'!$E$2:$E$61,'Reading Log'!$C$2:$C$61,A4,'Reading Log'!$G$2:$G$61,"&gt;="&amp;DATE(Summary!$B$3,1,1),'Reading Log'!$G$2:$G$61,"&lt;="&amp;DATE(Summary!$B$3,12,31))</f>
        <v>517</v>
      </c>
      <c r="D4" s="2">
        <f>IF(B4=0,"",ROUND(AVERAGEIFS('Reading Log'!$J$2:$J$61,'Reading Log'!$C$2:$C$61,A4,'Reading Log'!$G$2:$G$61,"&gt;="&amp;DATE(Summary!$B$3,1,1),'Reading Log'!$G$2:$G$61,"&lt;="&amp;DATE(Summary!$B$3,12,31)),1))</f>
        <v>4</v>
      </c>
      <c r="E4" s="4">
        <f>IF(Summary!$B$5=0,"",B4/Summary!$B$5)</f>
        <v>0.0625</v>
      </c>
    </row>
    <row r="5" spans="1:5" x14ac:dyDescent="0.25">
      <c r="A5" t="s">
        <v>24</v>
      </c>
      <c r="B5" s="2">
        <f>COUNTIFS('Reading Log'!$C$2:$C$61,A5,'Reading Log'!$G$2:$G$61,"&gt;="&amp;DATE(Summary!$B$3,1,1),'Reading Log'!$G$2:$G$61,"&lt;="&amp;DATE(Summary!$B$3,12,31))</f>
        <v>1</v>
      </c>
      <c r="C5" s="2">
        <f>SUMIFS('Reading Log'!$E$2:$E$61,'Reading Log'!$C$2:$C$61,A5,'Reading Log'!$G$2:$G$61,"&gt;="&amp;DATE(Summary!$B$3,1,1),'Reading Log'!$G$2:$G$61,"&lt;="&amp;DATE(Summary!$B$3,12,31))</f>
        <v>382</v>
      </c>
      <c r="D5" s="2">
        <f>IF(B5=0,"",ROUND(AVERAGEIFS('Reading Log'!$J$2:$J$61,'Reading Log'!$C$2:$C$61,A5,'Reading Log'!$G$2:$G$61,"&gt;="&amp;DATE(Summary!$B$3,1,1),'Reading Log'!$G$2:$G$61,"&lt;="&amp;DATE(Summary!$B$3,12,31)),1))</f>
        <v>4</v>
      </c>
      <c r="E5" s="4">
        <f>IF(Summary!$B$5=0,"",B5/Summary!$B$5)</f>
        <v>0.0625</v>
      </c>
    </row>
    <row r="6" spans="1:5" x14ac:dyDescent="0.25">
      <c r="A6" t="s">
        <v>40</v>
      </c>
      <c r="B6" s="2">
        <f>COUNTIFS('Reading Log'!$C$2:$C$61,A6,'Reading Log'!$G$2:$G$61,"&gt;="&amp;DATE(Summary!$B$3,1,1),'Reading Log'!$G$2:$G$61,"&lt;="&amp;DATE(Summary!$B$3,12,31))</f>
        <v>1</v>
      </c>
      <c r="C6" s="2">
        <f>SUMIFS('Reading Log'!$E$2:$E$61,'Reading Log'!$C$2:$C$61,A6,'Reading Log'!$G$2:$G$61,"&gt;="&amp;DATE(Summary!$B$3,1,1),'Reading Log'!$G$2:$G$61,"&lt;="&amp;DATE(Summary!$B$3,12,31))</f>
        <v>336</v>
      </c>
      <c r="D6" s="2">
        <f>IF(B6=0,"",ROUND(AVERAGEIFS('Reading Log'!$J$2:$J$61,'Reading Log'!$C$2:$C$61,A6,'Reading Log'!$G$2:$G$61,"&gt;="&amp;DATE(Summary!$B$3,1,1),'Reading Log'!$G$2:$G$61,"&lt;="&amp;DATE(Summary!$B$3,12,31)),1))</f>
        <v>3</v>
      </c>
      <c r="E6" s="4">
        <f>IF(Summary!$B$5=0,"",B6/Summary!$B$5)</f>
        <v>0.0625</v>
      </c>
    </row>
    <row r="7" spans="1:5" x14ac:dyDescent="0.25">
      <c r="A7" t="s">
        <v>34</v>
      </c>
      <c r="B7" s="2">
        <f>COUNTIFS('Reading Log'!$C$2:$C$61,A7,'Reading Log'!$G$2:$G$61,"&gt;="&amp;DATE(Summary!$B$3,1,1),'Reading Log'!$G$2:$G$61,"&lt;="&amp;DATE(Summary!$B$3,12,31))</f>
        <v>2</v>
      </c>
      <c r="C7" s="2">
        <f>SUMIFS('Reading Log'!$E$2:$E$61,'Reading Log'!$C$2:$C$61,A7,'Reading Log'!$G$2:$G$61,"&gt;="&amp;DATE(Summary!$B$3,1,1),'Reading Log'!$G$2:$G$61,"&lt;="&amp;DATE(Summary!$B$3,12,31))</f>
        <v>638</v>
      </c>
      <c r="D7" s="2">
        <f>IF(B7=0,"",ROUND(AVERAGEIFS('Reading Log'!$J$2:$J$61,'Reading Log'!$C$2:$C$61,A7,'Reading Log'!$G$2:$G$61,"&gt;="&amp;DATE(Summary!$B$3,1,1),'Reading Log'!$G$2:$G$61,"&lt;="&amp;DATE(Summary!$B$3,12,31)),1))</f>
        <v>5</v>
      </c>
      <c r="E7" s="4">
        <f>IF(Summary!$B$5=0,"",B7/Summary!$B$5)</f>
        <v>0.125</v>
      </c>
    </row>
    <row r="8" spans="1:5" x14ac:dyDescent="0.25">
      <c r="A8" t="s">
        <v>56</v>
      </c>
      <c r="B8" s="2">
        <f>COUNTIFS('Reading Log'!$C$2:$C$61,A8,'Reading Log'!$G$2:$G$61,"&gt;="&amp;DATE(Summary!$B$3,1,1),'Reading Log'!$G$2:$G$61,"&lt;="&amp;DATE(Summary!$B$3,12,31))</f>
        <v>2</v>
      </c>
      <c r="C8" s="2">
        <f>SUMIFS('Reading Log'!$E$2:$E$61,'Reading Log'!$C$2:$C$61,A8,'Reading Log'!$G$2:$G$61,"&gt;="&amp;DATE(Summary!$B$3,1,1),'Reading Log'!$G$2:$G$61,"&lt;="&amp;DATE(Summary!$B$3,12,31))</f>
        <v>781</v>
      </c>
      <c r="D8" s="2">
        <f>IF(B8=0,"",ROUND(AVERAGEIFS('Reading Log'!$J$2:$J$61,'Reading Log'!$C$2:$C$61,A8,'Reading Log'!$G$2:$G$61,"&gt;="&amp;DATE(Summary!$B$3,1,1),'Reading Log'!$G$2:$G$61,"&lt;="&amp;DATE(Summary!$B$3,12,31)),1))</f>
        <v>3.5</v>
      </c>
      <c r="E8" s="4">
        <f>IF(Summary!$B$5=0,"",B8/Summary!$B$5)</f>
        <v>0.125</v>
      </c>
    </row>
    <row r="9" spans="1:5" x14ac:dyDescent="0.25">
      <c r="A9" t="s">
        <v>19</v>
      </c>
      <c r="B9" s="2">
        <f>COUNTIFS('Reading Log'!$C$2:$C$61,A9,'Reading Log'!$G$2:$G$61,"&gt;="&amp;DATE(Summary!$B$3,1,1),'Reading Log'!$G$2:$G$61,"&lt;="&amp;DATE(Summary!$B$3,12,31))</f>
        <v>1</v>
      </c>
      <c r="C9" s="2">
        <f>SUMIFS('Reading Log'!$E$2:$E$61,'Reading Log'!$C$2:$C$61,A9,'Reading Log'!$G$2:$G$61,"&gt;="&amp;DATE(Summary!$B$3,1,1),'Reading Log'!$G$2:$G$61,"&lt;="&amp;DATE(Summary!$B$3,12,31))</f>
        <v>320</v>
      </c>
      <c r="D9" s="2">
        <f>IF(B9=0,"",ROUND(AVERAGEIFS('Reading Log'!$J$2:$J$61,'Reading Log'!$C$2:$C$61,A9,'Reading Log'!$G$2:$G$61,"&gt;="&amp;DATE(Summary!$B$3,1,1),'Reading Log'!$G$2:$G$61,"&lt;="&amp;DATE(Summary!$B$3,12,31)),1))</f>
        <v>4</v>
      </c>
      <c r="E9" s="4">
        <f>IF(Summary!$B$5=0,"",B9/Summary!$B$5)</f>
        <v>0.0625</v>
      </c>
    </row>
    <row r="10" spans="1:5" x14ac:dyDescent="0.25">
      <c r="A10" t="s">
        <v>97</v>
      </c>
      <c r="B10" s="2">
        <f>COUNTIFS('Reading Log'!$C$2:$C$61,A10,'Reading Log'!$G$2:$G$61,"&gt;="&amp;DATE(Summary!$B$3,1,1),'Reading Log'!$G$2:$G$61,"&lt;="&amp;DATE(Summary!$B$3,12,31))</f>
        <v>0</v>
      </c>
      <c r="C10" s="2">
        <f>SUMIFS('Reading Log'!$E$2:$E$61,'Reading Log'!$C$2:$C$61,A10,'Reading Log'!$G$2:$G$61,"&gt;="&amp;DATE(Summary!$B$3,1,1),'Reading Log'!$G$2:$G$61,"&lt;="&amp;DATE(Summary!$B$3,12,31))</f>
        <v>0</v>
      </c>
      <c r="D10" s="2" t="str">
        <f>IF(B10=0,"",ROUND(AVERAGEIFS('Reading Log'!$J$2:$J$61,'Reading Log'!$C$2:$C$61,A10,'Reading Log'!$G$2:$G$61,"&gt;="&amp;DATE(Summary!$B$3,1,1),'Reading Log'!$G$2:$G$61,"&lt;="&amp;DATE(Summary!$B$3,12,31)),1))</f>
        <v/>
      </c>
      <c r="E10" s="4">
        <f>IF(Summary!$B$5=0,"",B10/Summary!$B$5)</f>
        <v>0</v>
      </c>
    </row>
    <row r="11" spans="1:5" x14ac:dyDescent="0.25">
      <c r="A11" t="s">
        <v>95</v>
      </c>
      <c r="B11" s="2">
        <f>SUM(B2:B10)</f>
        <v>16</v>
      </c>
      <c r="C11" s="2">
        <f>SUM(C2:C10)</f>
        <v>6031</v>
      </c>
      <c r="D11" s="2">
        <f>Summary!B12</f>
        <v>4.2</v>
      </c>
      <c r="E11" s="4">
        <f>SUM(E2:E10)</f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Reading Log</vt:lpstr>
      <vt:lpstr>Summary</vt:lpstr>
      <vt:lpstr>By Month</vt:lpstr>
      <vt:lpstr>By Genre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Rows and Cells (rowsandcells.com)</dc:creator>
  <dc:title>Reading Log</dc:title>
  <dc:subject/>
  <dc:description/>
  <cp:keywords/>
  <cp:category/>
  <cp:lastModifiedBy>Unknown</cp:lastModifiedBy>
  <dcterms:created xsi:type="dcterms:W3CDTF">2026-10-18T23:17:39Z</dcterms:created>
  <dcterms:modified xsi:type="dcterms:W3CDTF">2026-10-18T23:17:39Z</dcterms:modified>
</cp:coreProperties>
</file>