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s" state="visible" r:id="rId4"/>
    <sheet sheetId="2" name="Weekly Count" state="visible" r:id="rId5"/>
    <sheet sheetId="3" name="Order List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<sst xmlns="http://schemas.openxmlformats.org/spreadsheetml/2006/main" count="157" uniqueCount="82">
  <si>
    <t>Items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</si>
  <si>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</si>
  <si>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Weekly counts, par levels and an order list for your kitchen and bar.</t>
  </si>
  <si>
    <t>Free template</t>
  </si>
  <si>
    <t>Item</t>
  </si>
  <si>
    <t>Category</t>
  </si>
  <si>
    <t>Storage area</t>
  </si>
  <si>
    <t>Unit</t>
  </si>
  <si>
    <t>Unit cost</t>
  </si>
  <si>
    <t>Par level</t>
  </si>
  <si>
    <t>Supplier</t>
  </si>
  <si>
    <t>On hand</t>
  </si>
  <si>
    <t>Order qty</t>
  </si>
  <si>
    <t>Status</t>
  </si>
  <si>
    <t>Value</t>
  </si>
  <si>
    <t>Order cost</t>
  </si>
  <si>
    <t>Order line</t>
  </si>
  <si>
    <t>Item (for lookup)</t>
  </si>
  <si>
    <t>Chicken breast</t>
  </si>
  <si>
    <t>Meat and seafood</t>
  </si>
  <si>
    <t>Walk-in cooler</t>
  </si>
  <si>
    <t>lb</t>
  </si>
  <si>
    <t>Broadline Foods</t>
  </si>
  <si>
    <t>Ground beef 80/20</t>
  </si>
  <si>
    <t>Salmon fillet</t>
  </si>
  <si>
    <t>Harbor Seafood</t>
  </si>
  <si>
    <t>Romaine hearts</t>
  </si>
  <si>
    <t>Produce</t>
  </si>
  <si>
    <t>case</t>
  </si>
  <si>
    <t>Valley Produce</t>
  </si>
  <si>
    <t>Tomatoes</t>
  </si>
  <si>
    <t>25 lb case</t>
  </si>
  <si>
    <t>Heavy cream</t>
  </si>
  <si>
    <t>Dairy</t>
  </si>
  <si>
    <t>quart</t>
  </si>
  <si>
    <t>Butter</t>
  </si>
  <si>
    <t>Eggs</t>
  </si>
  <si>
    <t>15 dozen case</t>
  </si>
  <si>
    <t>Shredded cheddar</t>
  </si>
  <si>
    <t>5 lb bag</t>
  </si>
  <si>
    <t>French fries</t>
  </si>
  <si>
    <t>Frozen</t>
  </si>
  <si>
    <t>Freezer</t>
  </si>
  <si>
    <t>Yellow onions</t>
  </si>
  <si>
    <t>Dry storage</t>
  </si>
  <si>
    <t>50 lb bag</t>
  </si>
  <si>
    <t>Burger buns</t>
  </si>
  <si>
    <t>Dry goods</t>
  </si>
  <si>
    <t>dozen</t>
  </si>
  <si>
    <t>Main St Bakery</t>
  </si>
  <si>
    <t>All-purpose flour</t>
  </si>
  <si>
    <t>Canola oil</t>
  </si>
  <si>
    <t>35 lb jug</t>
  </si>
  <si>
    <t>Crushed tomatoes</t>
  </si>
  <si>
    <t>No. 10 can</t>
  </si>
  <si>
    <t>To-go containers</t>
  </si>
  <si>
    <t>Paper and cleaning</t>
  </si>
  <si>
    <t>case of 200</t>
  </si>
  <si>
    <t>Sanitizer</t>
  </si>
  <si>
    <t>gallon</t>
  </si>
  <si>
    <t>House red wine</t>
  </si>
  <si>
    <t>Beverages</t>
  </si>
  <si>
    <t>Bar</t>
  </si>
  <si>
    <t>bottle</t>
  </si>
  <si>
    <t>City Beverage</t>
  </si>
  <si>
    <t>Draft IPA</t>
  </si>
  <si>
    <t>keg</t>
  </si>
  <si>
    <t>Weekly Count</t>
  </si>
  <si>
    <t>Type in the cream cells. Shaded cells are formulas and fill in on their own.</t>
  </si>
  <si>
    <t>Week 1</t>
  </si>
  <si>
    <t>Week 2</t>
  </si>
  <si>
    <t>Week 3</t>
  </si>
  <si>
    <t>Week 4</t>
  </si>
  <si>
    <t>Latest count</t>
  </si>
  <si>
    <t>Order List</t>
  </si>
  <si>
    <t>Worked out from your other tabs. Shaded cells are formulas: nothing to type here.</t>
  </si>
  <si>
    <t>Line</t>
  </si>
  <si>
    <t>Total</t>
  </si>
  <si>
    <t>Summary</t>
  </si>
  <si>
    <t>Inventory value</t>
  </si>
  <si>
    <t>Share of value</t>
  </si>
  <si>
    <t>Items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</si>
</sst>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#,##0.##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right" vertical="center"/>
    </xf>
    <xf numFmtId="165" fontId="4" fillId="6" borderId="2" xfId="0" applyNumberFormat="1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left" vertical="center" indent="1"/>
    </xf>
    <xf numFmtId="166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O3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17" customWidth="1"/>
    <col min="4" max="4" width="14" customWidth="1"/>
    <col min="5" max="5" width="13" customWidth="1"/>
    <col min="6" max="6" width="10" customWidth="1"/>
    <col min="8" max="8" width="16" customWidth="1"/>
    <col min="12" max="13" width="11" customWidth="1"/>
    <col min="14" max="15" width="8" hidden="1" customWidth="1"/>
  </cols>
  <sheetData>
    <row r="1" ht="34" customHeight="1" spans="2:15" x14ac:dyDescent="0.25">
      <c r="B1" s="1" t="s">
        <v>0</v>
      </c>
      <c r="M1" s="2" t="s">
        <v>1</v>
      </c>
      <c r="N1" s="2"/>
      <c r="O1" s="2"/>
    </row>
    <row r="2" ht="28" customHeight="1" spans="2:15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3</v>
      </c>
      <c r="N2" s="4"/>
      <c r="O2" s="4"/>
    </row>
    <row r="3" ht="4" customHeight="1" spans="2:1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0" customHeight="1" x14ac:dyDescent="0.25"/>
    <row r="5" ht="30" customHeight="1" spans="2:15" x14ac:dyDescent="0.25"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7" t="s">
        <v>11</v>
      </c>
      <c r="J5" s="8" t="s">
        <v>12</v>
      </c>
      <c r="K5" s="6" t="s">
        <v>13</v>
      </c>
      <c r="L5" s="7" t="s">
        <v>14</v>
      </c>
      <c r="M5" s="7" t="s">
        <v>15</v>
      </c>
      <c r="N5" s="8" t="s">
        <v>16</v>
      </c>
      <c r="O5" s="9" t="s">
        <v>17</v>
      </c>
    </row>
    <row r="6" ht="17" customHeight="1" spans="2:15" x14ac:dyDescent="0.25">
      <c r="B6" s="10" t="s">
        <v>18</v>
      </c>
      <c r="C6" s="10" t="s">
        <v>19</v>
      </c>
      <c r="D6" s="10" t="s">
        <v>20</v>
      </c>
      <c r="E6" s="10" t="s">
        <v>21</v>
      </c>
      <c r="F6" s="11">
        <v>3.45</v>
      </c>
      <c r="G6" s="12">
        <v>60</v>
      </c>
      <c r="H6" s="10" t="s">
        <v>22</v>
      </c>
      <c r="I6" s="13">
        <f>'Weekly Count'!I6</f>
        <v>38</v>
      </c>
      <c r="J6" s="13">
        <f>IF(I6&lt;G6,-INT(I6-G6),0)</f>
        <v>22</v>
      </c>
      <c r="K6" s="14" t="str">
        <f>IF(ISBLANK(B6),"",IF(I6&lt;G6,"Order","OK"))</f>
        <v>Order</v>
      </c>
      <c r="L6" s="15">
        <f>I6*F6</f>
        <v>131.1</v>
      </c>
      <c r="M6" s="15">
        <f>J6*F6</f>
        <v>75.9</v>
      </c>
      <c r="N6" s="13">
        <f>IF(J6&gt;0,COUNTIF($J$6:J6,"&gt;0"),"")</f>
        <v>1</v>
      </c>
      <c r="O6" s="14" t="str">
        <f>B6</f>
        <v>Chicken breast</v>
      </c>
    </row>
    <row r="7" ht="17" customHeight="1" spans="2:15" x14ac:dyDescent="0.25">
      <c r="B7" s="10" t="s">
        <v>23</v>
      </c>
      <c r="C7" s="10" t="s">
        <v>19</v>
      </c>
      <c r="D7" s="10" t="s">
        <v>20</v>
      </c>
      <c r="E7" s="10" t="s">
        <v>21</v>
      </c>
      <c r="F7" s="11">
        <v>4.1</v>
      </c>
      <c r="G7" s="12">
        <v>50</v>
      </c>
      <c r="H7" s="10" t="s">
        <v>22</v>
      </c>
      <c r="I7" s="13">
        <f>'Weekly Count'!I7</f>
        <v>52</v>
      </c>
      <c r="J7" s="13">
        <f>IF(I7&lt;G7,-INT(I7-G7),0)</f>
        <v>0</v>
      </c>
      <c r="K7" s="14" t="str">
        <f>IF(ISBLANK(B7),"",IF(I7&lt;G7,"Order","OK"))</f>
        <v>OK</v>
      </c>
      <c r="L7" s="15">
        <f>I7*F7</f>
        <v>213.2</v>
      </c>
      <c r="M7" s="15">
        <f>J7*F7</f>
        <v>0</v>
      </c>
      <c r="N7" s="13" t="str">
        <f>IF(J7&gt;0,COUNTIF($J$6:J7,"&gt;0"),"")</f>
        <v/>
      </c>
      <c r="O7" s="14" t="str">
        <f>B7</f>
        <v>Ground beef 80/20</v>
      </c>
    </row>
    <row r="8" ht="17" customHeight="1" spans="2:15" x14ac:dyDescent="0.25">
      <c r="B8" s="10" t="s">
        <v>24</v>
      </c>
      <c r="C8" s="10" t="s">
        <v>19</v>
      </c>
      <c r="D8" s="10" t="s">
        <v>20</v>
      </c>
      <c r="E8" s="10" t="s">
        <v>21</v>
      </c>
      <c r="F8" s="11">
        <v>11.8</v>
      </c>
      <c r="G8" s="12">
        <v>20</v>
      </c>
      <c r="H8" s="10" t="s">
        <v>25</v>
      </c>
      <c r="I8" s="13">
        <f>'Weekly Count'!I8</f>
        <v>12</v>
      </c>
      <c r="J8" s="13">
        <f>IF(I8&lt;G8,-INT(I8-G8),0)</f>
        <v>8</v>
      </c>
      <c r="K8" s="14" t="str">
        <f>IF(ISBLANK(B8),"",IF(I8&lt;G8,"Order","OK"))</f>
        <v>Order</v>
      </c>
      <c r="L8" s="15">
        <f>I8*F8</f>
        <v>141.60000000000002</v>
      </c>
      <c r="M8" s="15">
        <f>J8*F8</f>
        <v>94.4</v>
      </c>
      <c r="N8" s="13">
        <f>IF(J8&gt;0,COUNTIF($J$6:J8,"&gt;0"),"")</f>
        <v>2</v>
      </c>
      <c r="O8" s="14" t="str">
        <f>B8</f>
        <v>Salmon fillet</v>
      </c>
    </row>
    <row r="9" ht="17" customHeight="1" spans="2:15" x14ac:dyDescent="0.25">
      <c r="B9" s="10" t="s">
        <v>26</v>
      </c>
      <c r="C9" s="10" t="s">
        <v>27</v>
      </c>
      <c r="D9" s="10" t="s">
        <v>20</v>
      </c>
      <c r="E9" s="10" t="s">
        <v>28</v>
      </c>
      <c r="F9" s="11">
        <v>38.5</v>
      </c>
      <c r="G9" s="12">
        <v>3</v>
      </c>
      <c r="H9" s="10" t="s">
        <v>29</v>
      </c>
      <c r="I9" s="13">
        <f>'Weekly Count'!I9</f>
        <v>2</v>
      </c>
      <c r="J9" s="13">
        <f>IF(I9&lt;G9,-INT(I9-G9),0)</f>
        <v>1</v>
      </c>
      <c r="K9" s="14" t="str">
        <f>IF(ISBLANK(B9),"",IF(I9&lt;G9,"Order","OK"))</f>
        <v>Order</v>
      </c>
      <c r="L9" s="15">
        <f>I9*F9</f>
        <v>77</v>
      </c>
      <c r="M9" s="15">
        <f>J9*F9</f>
        <v>38.5</v>
      </c>
      <c r="N9" s="13">
        <f>IF(J9&gt;0,COUNTIF($J$6:J9,"&gt;0"),"")</f>
        <v>3</v>
      </c>
      <c r="O9" s="14" t="str">
        <f>B9</f>
        <v>Romaine hearts</v>
      </c>
    </row>
    <row r="10" ht="17" customHeight="1" spans="2:15" x14ac:dyDescent="0.25">
      <c r="B10" s="10" t="s">
        <v>30</v>
      </c>
      <c r="C10" s="10" t="s">
        <v>27</v>
      </c>
      <c r="D10" s="10" t="s">
        <v>20</v>
      </c>
      <c r="E10" s="10" t="s">
        <v>31</v>
      </c>
      <c r="F10" s="11">
        <v>29</v>
      </c>
      <c r="G10" s="12">
        <v>2</v>
      </c>
      <c r="H10" s="10" t="s">
        <v>29</v>
      </c>
      <c r="I10" s="13">
        <f>'Weekly Count'!I10</f>
        <v>2</v>
      </c>
      <c r="J10" s="13">
        <f>IF(I10&lt;G10,-INT(I10-G10),0)</f>
        <v>0</v>
      </c>
      <c r="K10" s="14" t="str">
        <f>IF(ISBLANK(B10),"",IF(I10&lt;G10,"Order","OK"))</f>
        <v>OK</v>
      </c>
      <c r="L10" s="15">
        <f>I10*F10</f>
        <v>58</v>
      </c>
      <c r="M10" s="15">
        <f>J10*F10</f>
        <v>0</v>
      </c>
      <c r="N10" s="13" t="str">
        <f>IF(J10&gt;0,COUNTIF($J$6:J10,"&gt;0"),"")</f>
        <v/>
      </c>
      <c r="O10" s="14" t="str">
        <f>B10</f>
        <v>Tomatoes</v>
      </c>
    </row>
    <row r="11" ht="17" customHeight="1" spans="2:15" x14ac:dyDescent="0.25">
      <c r="B11" s="10" t="s">
        <v>32</v>
      </c>
      <c r="C11" s="10" t="s">
        <v>33</v>
      </c>
      <c r="D11" s="10" t="s">
        <v>20</v>
      </c>
      <c r="E11" s="10" t="s">
        <v>34</v>
      </c>
      <c r="F11" s="11">
        <v>4.25</v>
      </c>
      <c r="G11" s="12">
        <v>12</v>
      </c>
      <c r="H11" s="10" t="s">
        <v>22</v>
      </c>
      <c r="I11" s="13">
        <f>'Weekly Count'!I11</f>
        <v>8</v>
      </c>
      <c r="J11" s="13">
        <f>IF(I11&lt;G11,-INT(I11-G11),0)</f>
        <v>4</v>
      </c>
      <c r="K11" s="14" t="str">
        <f>IF(ISBLANK(B11),"",IF(I11&lt;G11,"Order","OK"))</f>
        <v>Order</v>
      </c>
      <c r="L11" s="15">
        <f>I11*F11</f>
        <v>34</v>
      </c>
      <c r="M11" s="15">
        <f>J11*F11</f>
        <v>17</v>
      </c>
      <c r="N11" s="13">
        <f>IF(J11&gt;0,COUNTIF($J$6:J11,"&gt;0"),"")</f>
        <v>4</v>
      </c>
      <c r="O11" s="14" t="str">
        <f>B11</f>
        <v>Heavy cream</v>
      </c>
    </row>
    <row r="12" ht="17" customHeight="1" spans="2:15" x14ac:dyDescent="0.25">
      <c r="B12" s="10" t="s">
        <v>35</v>
      </c>
      <c r="C12" s="10" t="s">
        <v>33</v>
      </c>
      <c r="D12" s="10" t="s">
        <v>20</v>
      </c>
      <c r="E12" s="10" t="s">
        <v>21</v>
      </c>
      <c r="F12" s="11">
        <v>4.6</v>
      </c>
      <c r="G12" s="12">
        <v>20</v>
      </c>
      <c r="H12" s="10" t="s">
        <v>22</v>
      </c>
      <c r="I12" s="13">
        <f>'Weekly Count'!I12</f>
        <v>21</v>
      </c>
      <c r="J12" s="13">
        <f>IF(I12&lt;G12,-INT(I12-G12),0)</f>
        <v>0</v>
      </c>
      <c r="K12" s="14" t="str">
        <f>IF(ISBLANK(B12),"",IF(I12&lt;G12,"Order","OK"))</f>
        <v>OK</v>
      </c>
      <c r="L12" s="15">
        <f>I12*F12</f>
        <v>96.6</v>
      </c>
      <c r="M12" s="15">
        <f>J12*F12</f>
        <v>0</v>
      </c>
      <c r="N12" s="13" t="str">
        <f>IF(J12&gt;0,COUNTIF($J$6:J12,"&gt;0"),"")</f>
        <v/>
      </c>
      <c r="O12" s="14" t="str">
        <f>B12</f>
        <v>Butter</v>
      </c>
    </row>
    <row r="13" ht="17" customHeight="1" spans="2:15" x14ac:dyDescent="0.25">
      <c r="B13" s="10" t="s">
        <v>36</v>
      </c>
      <c r="C13" s="10" t="s">
        <v>33</v>
      </c>
      <c r="D13" s="10" t="s">
        <v>20</v>
      </c>
      <c r="E13" s="10" t="s">
        <v>37</v>
      </c>
      <c r="F13" s="11">
        <v>42</v>
      </c>
      <c r="G13" s="12">
        <v>2</v>
      </c>
      <c r="H13" s="10" t="s">
        <v>29</v>
      </c>
      <c r="I13" s="13">
        <f>'Weekly Count'!I13</f>
        <v>1</v>
      </c>
      <c r="J13" s="13">
        <f>IF(I13&lt;G13,-INT(I13-G13),0)</f>
        <v>1</v>
      </c>
      <c r="K13" s="14" t="str">
        <f>IF(ISBLANK(B13),"",IF(I13&lt;G13,"Order","OK"))</f>
        <v>Order</v>
      </c>
      <c r="L13" s="15">
        <f>I13*F13</f>
        <v>42</v>
      </c>
      <c r="M13" s="15">
        <f>J13*F13</f>
        <v>42</v>
      </c>
      <c r="N13" s="13">
        <f>IF(J13&gt;0,COUNTIF($J$6:J13,"&gt;0"),"")</f>
        <v>5</v>
      </c>
      <c r="O13" s="14" t="str">
        <f>B13</f>
        <v>Eggs</v>
      </c>
    </row>
    <row r="14" ht="17" customHeight="1" spans="2:15" x14ac:dyDescent="0.25">
      <c r="B14" s="10" t="s">
        <v>38</v>
      </c>
      <c r="C14" s="10" t="s">
        <v>33</v>
      </c>
      <c r="D14" s="10" t="s">
        <v>20</v>
      </c>
      <c r="E14" s="10" t="s">
        <v>39</v>
      </c>
      <c r="F14" s="11">
        <v>17.5</v>
      </c>
      <c r="G14" s="12">
        <v>6</v>
      </c>
      <c r="H14" s="10" t="s">
        <v>22</v>
      </c>
      <c r="I14" s="13">
        <f>'Weekly Count'!I14</f>
        <v>6</v>
      </c>
      <c r="J14" s="13">
        <f>IF(I14&lt;G14,-INT(I14-G14),0)</f>
        <v>0</v>
      </c>
      <c r="K14" s="14" t="str">
        <f>IF(ISBLANK(B14),"",IF(I14&lt;G14,"Order","OK"))</f>
        <v>OK</v>
      </c>
      <c r="L14" s="15">
        <f>I14*F14</f>
        <v>105</v>
      </c>
      <c r="M14" s="15">
        <f>J14*F14</f>
        <v>0</v>
      </c>
      <c r="N14" s="13" t="str">
        <f>IF(J14&gt;0,COUNTIF($J$6:J14,"&gt;0"),"")</f>
        <v/>
      </c>
      <c r="O14" s="14" t="str">
        <f>B14</f>
        <v>Shredded cheddar</v>
      </c>
    </row>
    <row r="15" ht="17" customHeight="1" spans="2:15" x14ac:dyDescent="0.25">
      <c r="B15" s="10" t="s">
        <v>40</v>
      </c>
      <c r="C15" s="10" t="s">
        <v>41</v>
      </c>
      <c r="D15" s="10" t="s">
        <v>42</v>
      </c>
      <c r="E15" s="10" t="s">
        <v>28</v>
      </c>
      <c r="F15" s="11">
        <v>36</v>
      </c>
      <c r="G15" s="12">
        <v>8</v>
      </c>
      <c r="H15" s="10" t="s">
        <v>22</v>
      </c>
      <c r="I15" s="13">
        <f>'Weekly Count'!I15</f>
        <v>5</v>
      </c>
      <c r="J15" s="13">
        <f>IF(I15&lt;G15,-INT(I15-G15),0)</f>
        <v>3</v>
      </c>
      <c r="K15" s="14" t="str">
        <f>IF(ISBLANK(B15),"",IF(I15&lt;G15,"Order","OK"))</f>
        <v>Order</v>
      </c>
      <c r="L15" s="15">
        <f>I15*F15</f>
        <v>180</v>
      </c>
      <c r="M15" s="15">
        <f>J15*F15</f>
        <v>108</v>
      </c>
      <c r="N15" s="13">
        <f>IF(J15&gt;0,COUNTIF($J$6:J15,"&gt;0"),"")</f>
        <v>6</v>
      </c>
      <c r="O15" s="14" t="str">
        <f>B15</f>
        <v>French fries</v>
      </c>
    </row>
    <row r="16" ht="17" customHeight="1" spans="2:15" x14ac:dyDescent="0.25">
      <c r="B16" s="10" t="s">
        <v>43</v>
      </c>
      <c r="C16" s="10" t="s">
        <v>27</v>
      </c>
      <c r="D16" s="10" t="s">
        <v>44</v>
      </c>
      <c r="E16" s="10" t="s">
        <v>45</v>
      </c>
      <c r="F16" s="11">
        <v>24</v>
      </c>
      <c r="G16" s="12">
        <v>2</v>
      </c>
      <c r="H16" s="10" t="s">
        <v>29</v>
      </c>
      <c r="I16" s="13">
        <f>'Weekly Count'!I16</f>
        <v>1</v>
      </c>
      <c r="J16" s="13">
        <f>IF(I16&lt;G16,-INT(I16-G16),0)</f>
        <v>1</v>
      </c>
      <c r="K16" s="14" t="str">
        <f>IF(ISBLANK(B16),"",IF(I16&lt;G16,"Order","OK"))</f>
        <v>Order</v>
      </c>
      <c r="L16" s="15">
        <f>I16*F16</f>
        <v>24</v>
      </c>
      <c r="M16" s="15">
        <f>J16*F16</f>
        <v>24</v>
      </c>
      <c r="N16" s="13">
        <f>IF(J16&gt;0,COUNTIF($J$6:J16,"&gt;0"),"")</f>
        <v>7</v>
      </c>
      <c r="O16" s="14" t="str">
        <f>B16</f>
        <v>Yellow onions</v>
      </c>
    </row>
    <row r="17" ht="17" customHeight="1" spans="2:15" x14ac:dyDescent="0.25">
      <c r="B17" s="10" t="s">
        <v>46</v>
      </c>
      <c r="C17" s="10" t="s">
        <v>47</v>
      </c>
      <c r="D17" s="10" t="s">
        <v>44</v>
      </c>
      <c r="E17" s="10" t="s">
        <v>48</v>
      </c>
      <c r="F17" s="11">
        <v>4.8</v>
      </c>
      <c r="G17" s="12">
        <v>15</v>
      </c>
      <c r="H17" s="10" t="s">
        <v>49</v>
      </c>
      <c r="I17" s="13">
        <f>'Weekly Count'!I17</f>
        <v>9</v>
      </c>
      <c r="J17" s="13">
        <f>IF(I17&lt;G17,-INT(I17-G17),0)</f>
        <v>6</v>
      </c>
      <c r="K17" s="14" t="str">
        <f>IF(ISBLANK(B17),"",IF(I17&lt;G17,"Order","OK"))</f>
        <v>Order</v>
      </c>
      <c r="L17" s="15">
        <f>I17*F17</f>
        <v>43.199999999999996</v>
      </c>
      <c r="M17" s="15">
        <f>J17*F17</f>
        <v>28.799999999999997</v>
      </c>
      <c r="N17" s="13">
        <f>IF(J17&gt;0,COUNTIF($J$6:J17,"&gt;0"),"")</f>
        <v>8</v>
      </c>
      <c r="O17" s="14" t="str">
        <f>B17</f>
        <v>Burger buns</v>
      </c>
    </row>
    <row r="18" ht="17" customHeight="1" spans="2:15" x14ac:dyDescent="0.25">
      <c r="B18" s="10" t="s">
        <v>50</v>
      </c>
      <c r="C18" s="10" t="s">
        <v>47</v>
      </c>
      <c r="D18" s="10" t="s">
        <v>44</v>
      </c>
      <c r="E18" s="10" t="s">
        <v>45</v>
      </c>
      <c r="F18" s="11">
        <v>21.5</v>
      </c>
      <c r="G18" s="12">
        <v>2</v>
      </c>
      <c r="H18" s="10" t="s">
        <v>22</v>
      </c>
      <c r="I18" s="13">
        <f>'Weekly Count'!I18</f>
        <v>2</v>
      </c>
      <c r="J18" s="13">
        <f>IF(I18&lt;G18,-INT(I18-G18),0)</f>
        <v>0</v>
      </c>
      <c r="K18" s="14" t="str">
        <f>IF(ISBLANK(B18),"",IF(I18&lt;G18,"Order","OK"))</f>
        <v>OK</v>
      </c>
      <c r="L18" s="15">
        <f>I18*F18</f>
        <v>43</v>
      </c>
      <c r="M18" s="15">
        <f>J18*F18</f>
        <v>0</v>
      </c>
      <c r="N18" s="13" t="str">
        <f>IF(J18&gt;0,COUNTIF($J$6:J18,"&gt;0"),"")</f>
        <v/>
      </c>
      <c r="O18" s="14" t="str">
        <f>B18</f>
        <v>All-purpose flour</v>
      </c>
    </row>
    <row r="19" ht="17" customHeight="1" spans="2:15" x14ac:dyDescent="0.25">
      <c r="B19" s="10" t="s">
        <v>51</v>
      </c>
      <c r="C19" s="10" t="s">
        <v>47</v>
      </c>
      <c r="D19" s="10" t="s">
        <v>44</v>
      </c>
      <c r="E19" s="10" t="s">
        <v>52</v>
      </c>
      <c r="F19" s="11">
        <v>39</v>
      </c>
      <c r="G19" s="12">
        <v>3</v>
      </c>
      <c r="H19" s="10" t="s">
        <v>22</v>
      </c>
      <c r="I19" s="13">
        <f>'Weekly Count'!I19</f>
        <v>2</v>
      </c>
      <c r="J19" s="13">
        <f>IF(I19&lt;G19,-INT(I19-G19),0)</f>
        <v>1</v>
      </c>
      <c r="K19" s="14" t="str">
        <f>IF(ISBLANK(B19),"",IF(I19&lt;G19,"Order","OK"))</f>
        <v>Order</v>
      </c>
      <c r="L19" s="15">
        <f>I19*F19</f>
        <v>78</v>
      </c>
      <c r="M19" s="15">
        <f>J19*F19</f>
        <v>39</v>
      </c>
      <c r="N19" s="13">
        <f>IF(J19&gt;0,COUNTIF($J$6:J19,"&gt;0"),"")</f>
        <v>9</v>
      </c>
      <c r="O19" s="14" t="str">
        <f>B19</f>
        <v>Canola oil</v>
      </c>
    </row>
    <row r="20" ht="17" customHeight="1" spans="2:15" x14ac:dyDescent="0.25">
      <c r="B20" s="10" t="s">
        <v>53</v>
      </c>
      <c r="C20" s="10" t="s">
        <v>47</v>
      </c>
      <c r="D20" s="10" t="s">
        <v>44</v>
      </c>
      <c r="E20" s="10" t="s">
        <v>54</v>
      </c>
      <c r="F20" s="11">
        <v>6.25</v>
      </c>
      <c r="G20" s="12">
        <v>12</v>
      </c>
      <c r="H20" s="10" t="s">
        <v>22</v>
      </c>
      <c r="I20" s="13">
        <f>'Weekly Count'!I20</f>
        <v>13</v>
      </c>
      <c r="J20" s="13">
        <f>IF(I20&lt;G20,-INT(I20-G20),0)</f>
        <v>0</v>
      </c>
      <c r="K20" s="14" t="str">
        <f>IF(ISBLANK(B20),"",IF(I20&lt;G20,"Order","OK"))</f>
        <v>OK</v>
      </c>
      <c r="L20" s="15">
        <f>I20*F20</f>
        <v>81.25</v>
      </c>
      <c r="M20" s="15">
        <f>J20*F20</f>
        <v>0</v>
      </c>
      <c r="N20" s="13" t="str">
        <f>IF(J20&gt;0,COUNTIF($J$6:J20,"&gt;0"),"")</f>
        <v/>
      </c>
      <c r="O20" s="14" t="str">
        <f>B20</f>
        <v>Crushed tomatoes</v>
      </c>
    </row>
    <row r="21" ht="17" customHeight="1" spans="2:15" x14ac:dyDescent="0.25">
      <c r="B21" s="10" t="s">
        <v>55</v>
      </c>
      <c r="C21" s="10" t="s">
        <v>56</v>
      </c>
      <c r="D21" s="10" t="s">
        <v>44</v>
      </c>
      <c r="E21" s="10" t="s">
        <v>57</v>
      </c>
      <c r="F21" s="11">
        <v>48</v>
      </c>
      <c r="G21" s="12">
        <v>2</v>
      </c>
      <c r="H21" s="10" t="s">
        <v>22</v>
      </c>
      <c r="I21" s="13">
        <f>'Weekly Count'!I21</f>
        <v>1</v>
      </c>
      <c r="J21" s="13">
        <f>IF(I21&lt;G21,-INT(I21-G21),0)</f>
        <v>1</v>
      </c>
      <c r="K21" s="14" t="str">
        <f>IF(ISBLANK(B21),"",IF(I21&lt;G21,"Order","OK"))</f>
        <v>Order</v>
      </c>
      <c r="L21" s="15">
        <f>I21*F21</f>
        <v>48</v>
      </c>
      <c r="M21" s="15">
        <f>J21*F21</f>
        <v>48</v>
      </c>
      <c r="N21" s="13">
        <f>IF(J21&gt;0,COUNTIF($J$6:J21,"&gt;0"),"")</f>
        <v>10</v>
      </c>
      <c r="O21" s="14" t="str">
        <f>B21</f>
        <v>To-go containers</v>
      </c>
    </row>
    <row r="22" ht="17" customHeight="1" spans="2:15" x14ac:dyDescent="0.25">
      <c r="B22" s="10" t="s">
        <v>58</v>
      </c>
      <c r="C22" s="10" t="s">
        <v>56</v>
      </c>
      <c r="D22" s="10" t="s">
        <v>44</v>
      </c>
      <c r="E22" s="10" t="s">
        <v>59</v>
      </c>
      <c r="F22" s="11">
        <v>12</v>
      </c>
      <c r="G22" s="12">
        <v>4</v>
      </c>
      <c r="H22" s="10" t="s">
        <v>22</v>
      </c>
      <c r="I22" s="13">
        <f>'Weekly Count'!I22</f>
        <v>4</v>
      </c>
      <c r="J22" s="13">
        <f>IF(I22&lt;G22,-INT(I22-G22),0)</f>
        <v>0</v>
      </c>
      <c r="K22" s="14" t="str">
        <f>IF(ISBLANK(B22),"",IF(I22&lt;G22,"Order","OK"))</f>
        <v>OK</v>
      </c>
      <c r="L22" s="15">
        <f>I22*F22</f>
        <v>48</v>
      </c>
      <c r="M22" s="15">
        <f>J22*F22</f>
        <v>0</v>
      </c>
      <c r="N22" s="13" t="str">
        <f>IF(J22&gt;0,COUNTIF($J$6:J22,"&gt;0"),"")</f>
        <v/>
      </c>
      <c r="O22" s="14" t="str">
        <f>B22</f>
        <v>Sanitizer</v>
      </c>
    </row>
    <row r="23" ht="17" customHeight="1" spans="2:15" x14ac:dyDescent="0.25">
      <c r="B23" s="10" t="s">
        <v>60</v>
      </c>
      <c r="C23" s="10" t="s">
        <v>61</v>
      </c>
      <c r="D23" s="10" t="s">
        <v>62</v>
      </c>
      <c r="E23" s="10" t="s">
        <v>63</v>
      </c>
      <c r="F23" s="11">
        <v>9.5</v>
      </c>
      <c r="G23" s="12">
        <v>24</v>
      </c>
      <c r="H23" s="10" t="s">
        <v>64</v>
      </c>
      <c r="I23" s="13">
        <f>'Weekly Count'!I23</f>
        <v>18</v>
      </c>
      <c r="J23" s="13">
        <f>IF(I23&lt;G23,-INT(I23-G23),0)</f>
        <v>6</v>
      </c>
      <c r="K23" s="14" t="str">
        <f>IF(ISBLANK(B23),"",IF(I23&lt;G23,"Order","OK"))</f>
        <v>Order</v>
      </c>
      <c r="L23" s="15">
        <f>I23*F23</f>
        <v>171</v>
      </c>
      <c r="M23" s="15">
        <f>J23*F23</f>
        <v>57</v>
      </c>
      <c r="N23" s="13">
        <f>IF(J23&gt;0,COUNTIF($J$6:J23,"&gt;0"),"")</f>
        <v>11</v>
      </c>
      <c r="O23" s="14" t="str">
        <f>B23</f>
        <v>House red wine</v>
      </c>
    </row>
    <row r="24" ht="17" customHeight="1" spans="2:15" x14ac:dyDescent="0.25">
      <c r="B24" s="10" t="s">
        <v>65</v>
      </c>
      <c r="C24" s="10" t="s">
        <v>61</v>
      </c>
      <c r="D24" s="10" t="s">
        <v>62</v>
      </c>
      <c r="E24" s="10" t="s">
        <v>66</v>
      </c>
      <c r="F24" s="11">
        <v>165</v>
      </c>
      <c r="G24" s="12">
        <v>2</v>
      </c>
      <c r="H24" s="10" t="s">
        <v>64</v>
      </c>
      <c r="I24" s="13">
        <f>'Weekly Count'!I24</f>
        <v>1.5</v>
      </c>
      <c r="J24" s="13">
        <f>IF(I24&lt;G24,-INT(I24-G24),0)</f>
        <v>1</v>
      </c>
      <c r="K24" s="14" t="str">
        <f>IF(ISBLANK(B24),"",IF(I24&lt;G24,"Order","OK"))</f>
        <v>Order</v>
      </c>
      <c r="L24" s="15">
        <f>I24*F24</f>
        <v>247.5</v>
      </c>
      <c r="M24" s="15">
        <f>J24*F24</f>
        <v>165</v>
      </c>
      <c r="N24" s="13">
        <f>IF(J24&gt;0,COUNTIF($J$6:J24,"&gt;0"),"")</f>
        <v>12</v>
      </c>
      <c r="O24" s="14" t="str">
        <f>B24</f>
        <v>Draft IPA</v>
      </c>
    </row>
    <row r="25" ht="17" customHeight="1" spans="2:15" x14ac:dyDescent="0.25">
      <c r="B25" s="10"/>
      <c r="C25" s="10"/>
      <c r="D25" s="10"/>
      <c r="E25" s="10"/>
      <c r="F25" s="11"/>
      <c r="G25" s="12"/>
      <c r="H25" s="10"/>
      <c r="I25" s="12"/>
      <c r="J25" s="12"/>
      <c r="K25" s="10"/>
      <c r="L25" s="11"/>
      <c r="M25" s="11"/>
      <c r="N25" s="12"/>
      <c r="O25" s="10"/>
    </row>
    <row r="26" ht="17" customHeight="1" spans="2:15" x14ac:dyDescent="0.25">
      <c r="B26" s="10"/>
      <c r="C26" s="10"/>
      <c r="D26" s="10"/>
      <c r="E26" s="10"/>
      <c r="F26" s="11"/>
      <c r="G26" s="12"/>
      <c r="H26" s="10"/>
      <c r="I26" s="12"/>
      <c r="J26" s="12"/>
      <c r="K26" s="10"/>
      <c r="L26" s="11"/>
      <c r="M26" s="11"/>
      <c r="N26" s="12"/>
      <c r="O26" s="10"/>
    </row>
    <row r="27" ht="17" customHeight="1" spans="2:15" x14ac:dyDescent="0.25">
      <c r="B27" s="10"/>
      <c r="C27" s="10"/>
      <c r="D27" s="10"/>
      <c r="E27" s="10"/>
      <c r="F27" s="11"/>
      <c r="G27" s="12"/>
      <c r="H27" s="10"/>
      <c r="I27" s="12"/>
      <c r="J27" s="12"/>
      <c r="K27" s="10"/>
      <c r="L27" s="11"/>
      <c r="M27" s="11"/>
      <c r="N27" s="12"/>
      <c r="O27" s="10"/>
    </row>
    <row r="28" ht="17" customHeight="1" spans="2:15" x14ac:dyDescent="0.25">
      <c r="B28" s="10"/>
      <c r="C28" s="10"/>
      <c r="D28" s="10"/>
      <c r="E28" s="10"/>
      <c r="F28" s="11"/>
      <c r="G28" s="12"/>
      <c r="H28" s="10"/>
      <c r="I28" s="12"/>
      <c r="J28" s="12"/>
      <c r="K28" s="10"/>
      <c r="L28" s="11"/>
      <c r="M28" s="11"/>
      <c r="N28" s="12"/>
      <c r="O28" s="10"/>
    </row>
    <row r="29" ht="17" customHeight="1" spans="2:15" x14ac:dyDescent="0.25">
      <c r="B29" s="10"/>
      <c r="C29" s="10"/>
      <c r="D29" s="10"/>
      <c r="E29" s="10"/>
      <c r="F29" s="11"/>
      <c r="G29" s="12"/>
      <c r="H29" s="10"/>
      <c r="I29" s="12"/>
      <c r="J29" s="12"/>
      <c r="K29" s="10"/>
      <c r="L29" s="11"/>
      <c r="M29" s="11"/>
      <c r="N29" s="12"/>
      <c r="O29" s="10"/>
    </row>
    <row r="30" ht="17" customHeight="1" spans="2:15" x14ac:dyDescent="0.25">
      <c r="B30" s="10"/>
      <c r="C30" s="10"/>
      <c r="D30" s="10"/>
      <c r="E30" s="10"/>
      <c r="F30" s="11"/>
      <c r="G30" s="12"/>
      <c r="H30" s="10"/>
      <c r="I30" s="12"/>
      <c r="J30" s="12"/>
      <c r="K30" s="10"/>
      <c r="L30" s="11"/>
      <c r="M30" s="11"/>
      <c r="N30" s="12"/>
      <c r="O30" s="10"/>
    </row>
    <row r="31" ht="17" customHeight="1" spans="2:15" x14ac:dyDescent="0.25">
      <c r="B31" s="10"/>
      <c r="C31" s="10"/>
      <c r="D31" s="10"/>
      <c r="E31" s="10"/>
      <c r="F31" s="11"/>
      <c r="G31" s="12"/>
      <c r="H31" s="10"/>
      <c r="I31" s="12"/>
      <c r="J31" s="12"/>
      <c r="K31" s="10"/>
      <c r="L31" s="11"/>
      <c r="M31" s="11"/>
      <c r="N31" s="12"/>
      <c r="O31" s="10"/>
    </row>
    <row r="32" ht="17" customHeight="1" spans="2:15" x14ac:dyDescent="0.25">
      <c r="B32" s="10"/>
      <c r="C32" s="10"/>
      <c r="D32" s="10"/>
      <c r="E32" s="10"/>
      <c r="F32" s="11"/>
      <c r="G32" s="12"/>
      <c r="H32" s="10"/>
      <c r="I32" s="12"/>
      <c r="J32" s="12"/>
      <c r="K32" s="10"/>
      <c r="L32" s="11"/>
      <c r="M32" s="11"/>
      <c r="N32" s="12"/>
      <c r="O32" s="10"/>
    </row>
    <row r="33" ht="17" customHeight="1" spans="2:15" x14ac:dyDescent="0.25">
      <c r="B33" s="10"/>
      <c r="C33" s="10"/>
      <c r="D33" s="10"/>
      <c r="E33" s="10"/>
      <c r="F33" s="11"/>
      <c r="G33" s="12"/>
      <c r="H33" s="10"/>
      <c r="I33" s="12"/>
      <c r="J33" s="12"/>
      <c r="K33" s="10"/>
      <c r="L33" s="11"/>
      <c r="M33" s="11"/>
      <c r="N33" s="12"/>
      <c r="O33" s="10"/>
    </row>
    <row r="34" ht="17" customHeight="1" spans="2:15" x14ac:dyDescent="0.25">
      <c r="B34" s="10"/>
      <c r="C34" s="10"/>
      <c r="D34" s="10"/>
      <c r="E34" s="10"/>
      <c r="F34" s="11"/>
      <c r="G34" s="12"/>
      <c r="H34" s="10"/>
      <c r="I34" s="12"/>
      <c r="J34" s="12"/>
      <c r="K34" s="10"/>
      <c r="L34" s="11"/>
      <c r="M34" s="11"/>
      <c r="N34" s="12"/>
      <c r="O34" s="10"/>
    </row>
  </sheetData>
  <mergeCells count="3">
    <mergeCell ref="M1:O1"/>
    <mergeCell ref="B2:L2"/>
    <mergeCell ref="M2:O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I3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14" customWidth="1"/>
    <col min="4" max="4" width="13" customWidth="1"/>
    <col min="9" max="9" width="11" customWidth="1"/>
  </cols>
  <sheetData>
    <row r="1" ht="34" customHeight="1" spans="2:9" x14ac:dyDescent="0.25">
      <c r="B1" s="1" t="s">
        <v>67</v>
      </c>
      <c r="G1" s="2" t="s">
        <v>1</v>
      </c>
      <c r="H1" s="2"/>
      <c r="I1" s="2"/>
    </row>
    <row r="2" ht="28" customHeight="1" spans="2:9" x14ac:dyDescent="0.25">
      <c r="B2" s="3" t="s">
        <v>68</v>
      </c>
      <c r="C2" s="3"/>
      <c r="D2" s="3"/>
      <c r="E2" s="3"/>
      <c r="F2" s="3"/>
      <c r="G2" s="4" t="s">
        <v>3</v>
      </c>
      <c r="H2" s="4"/>
      <c r="I2" s="4"/>
    </row>
    <row r="3" ht="4" customHeight="1" spans="2:9" x14ac:dyDescent="0.25">
      <c r="B3" s="5"/>
      <c r="C3" s="5"/>
      <c r="D3" s="5"/>
      <c r="E3" s="5"/>
      <c r="F3" s="5"/>
      <c r="G3" s="5"/>
      <c r="H3" s="5"/>
      <c r="I3" s="5"/>
    </row>
    <row r="4" ht="10" customHeight="1" x14ac:dyDescent="0.25"/>
    <row r="5" ht="30" customHeight="1" spans="2:9" x14ac:dyDescent="0.25">
      <c r="B5" s="6" t="s">
        <v>4</v>
      </c>
      <c r="C5" s="6" t="s">
        <v>6</v>
      </c>
      <c r="D5" s="6" t="s">
        <v>7</v>
      </c>
      <c r="E5" s="7" t="s">
        <v>69</v>
      </c>
      <c r="F5" s="7" t="s">
        <v>70</v>
      </c>
      <c r="G5" s="7" t="s">
        <v>71</v>
      </c>
      <c r="H5" s="7" t="s">
        <v>72</v>
      </c>
      <c r="I5" s="8" t="s">
        <v>73</v>
      </c>
    </row>
    <row r="6" ht="17" customHeight="1" spans="2:9" x14ac:dyDescent="0.25">
      <c r="B6" s="14" t="str">
        <f>IF(ISBLANK(Items!B6),"",Items!B6)</f>
        <v>Chicken breast</v>
      </c>
      <c r="C6" s="14" t="str">
        <f>IF(ISBLANK(Items!D6),"",Items!D6)</f>
        <v>Walk-in cooler</v>
      </c>
      <c r="D6" s="14" t="str">
        <f>IF(ISBLANK(Items!E6),"",Items!E6)</f>
        <v>lb</v>
      </c>
      <c r="E6" s="12">
        <v>52</v>
      </c>
      <c r="F6" s="12">
        <v>48</v>
      </c>
      <c r="G6" s="12">
        <v>55</v>
      </c>
      <c r="H6" s="12">
        <v>38</v>
      </c>
      <c r="I6" s="13">
        <f>IF(ISNUMBER(H6),H6,IF(ISNUMBER(G6),G6,IF(ISNUMBER(F6),F6,IF(ISNUMBER(E6),E6,0))))</f>
        <v>38</v>
      </c>
    </row>
    <row r="7" ht="17" customHeight="1" spans="2:9" x14ac:dyDescent="0.25">
      <c r="B7" s="14" t="str">
        <f>IF(ISBLANK(Items!B7),"",Items!B7)</f>
        <v>Ground beef 80/20</v>
      </c>
      <c r="C7" s="14" t="str">
        <f>IF(ISBLANK(Items!D7),"",Items!D7)</f>
        <v>Walk-in cooler</v>
      </c>
      <c r="D7" s="14" t="str">
        <f>IF(ISBLANK(Items!E7),"",Items!E7)</f>
        <v>lb</v>
      </c>
      <c r="E7" s="12">
        <v>44</v>
      </c>
      <c r="F7" s="12">
        <v>40</v>
      </c>
      <c r="G7" s="12">
        <v>46</v>
      </c>
      <c r="H7" s="12">
        <v>52</v>
      </c>
      <c r="I7" s="13">
        <f>IF(ISNUMBER(H7),H7,IF(ISNUMBER(G7),G7,IF(ISNUMBER(F7),F7,IF(ISNUMBER(E7),E7,0))))</f>
        <v>52</v>
      </c>
    </row>
    <row r="8" ht="17" customHeight="1" spans="2:9" x14ac:dyDescent="0.25">
      <c r="B8" s="14" t="str">
        <f>IF(ISBLANK(Items!B8),"",Items!B8)</f>
        <v>Salmon fillet</v>
      </c>
      <c r="C8" s="14" t="str">
        <f>IF(ISBLANK(Items!D8),"",Items!D8)</f>
        <v>Walk-in cooler</v>
      </c>
      <c r="D8" s="14" t="str">
        <f>IF(ISBLANK(Items!E8),"",Items!E8)</f>
        <v>lb</v>
      </c>
      <c r="E8" s="12">
        <v>18</v>
      </c>
      <c r="F8" s="12">
        <v>22</v>
      </c>
      <c r="G8" s="12">
        <v>15</v>
      </c>
      <c r="H8" s="12">
        <v>12</v>
      </c>
      <c r="I8" s="13">
        <f>IF(ISNUMBER(H8),H8,IF(ISNUMBER(G8),G8,IF(ISNUMBER(F8),F8,IF(ISNUMBER(E8),E8,0))))</f>
        <v>12</v>
      </c>
    </row>
    <row r="9" ht="17" customHeight="1" spans="2:9" x14ac:dyDescent="0.25">
      <c r="B9" s="14" t="str">
        <f>IF(ISBLANK(Items!B9),"",Items!B9)</f>
        <v>Romaine hearts</v>
      </c>
      <c r="C9" s="14" t="str">
        <f>IF(ISBLANK(Items!D9),"",Items!D9)</f>
        <v>Walk-in cooler</v>
      </c>
      <c r="D9" s="14" t="str">
        <f>IF(ISBLANK(Items!E9),"",Items!E9)</f>
        <v>case</v>
      </c>
      <c r="E9" s="12">
        <v>3</v>
      </c>
      <c r="F9" s="12">
        <v>2</v>
      </c>
      <c r="G9" s="12">
        <v>4</v>
      </c>
      <c r="H9" s="12">
        <v>2</v>
      </c>
      <c r="I9" s="13">
        <f>IF(ISNUMBER(H9),H9,IF(ISNUMBER(G9),G9,IF(ISNUMBER(F9),F9,IF(ISNUMBER(E9),E9,0))))</f>
        <v>2</v>
      </c>
    </row>
    <row r="10" ht="17" customHeight="1" spans="2:9" x14ac:dyDescent="0.25">
      <c r="B10" s="14" t="str">
        <f>IF(ISBLANK(Items!B10),"",Items!B10)</f>
        <v>Tomatoes</v>
      </c>
      <c r="C10" s="14" t="str">
        <f>IF(ISBLANK(Items!D10),"",Items!D10)</f>
        <v>Walk-in cooler</v>
      </c>
      <c r="D10" s="14" t="str">
        <f>IF(ISBLANK(Items!E10),"",Items!E10)</f>
        <v>25 lb case</v>
      </c>
      <c r="E10" s="12">
        <v>2</v>
      </c>
      <c r="F10" s="12">
        <v>3</v>
      </c>
      <c r="G10" s="12">
        <v>2</v>
      </c>
      <c r="H10" s="12">
        <v>2</v>
      </c>
      <c r="I10" s="13">
        <f>IF(ISNUMBER(H10),H10,IF(ISNUMBER(G10),G10,IF(ISNUMBER(F10),F10,IF(ISNUMBER(E10),E10,0))))</f>
        <v>2</v>
      </c>
    </row>
    <row r="11" ht="17" customHeight="1" spans="2:9" x14ac:dyDescent="0.25">
      <c r="B11" s="14" t="str">
        <f>IF(ISBLANK(Items!B11),"",Items!B11)</f>
        <v>Heavy cream</v>
      </c>
      <c r="C11" s="14" t="str">
        <f>IF(ISBLANK(Items!D11),"",Items!D11)</f>
        <v>Walk-in cooler</v>
      </c>
      <c r="D11" s="14" t="str">
        <f>IF(ISBLANK(Items!E11),"",Items!E11)</f>
        <v>quart</v>
      </c>
      <c r="E11" s="12">
        <v>10</v>
      </c>
      <c r="F11" s="12">
        <v>14</v>
      </c>
      <c r="G11" s="12">
        <v>9</v>
      </c>
      <c r="H11" s="12">
        <v>8</v>
      </c>
      <c r="I11" s="13">
        <f>IF(ISNUMBER(H11),H11,IF(ISNUMBER(G11),G11,IF(ISNUMBER(F11),F11,IF(ISNUMBER(E11),E11,0))))</f>
        <v>8</v>
      </c>
    </row>
    <row r="12" ht="17" customHeight="1" spans="2:9" x14ac:dyDescent="0.25">
      <c r="B12" s="14" t="str">
        <f>IF(ISBLANK(Items!B12),"",Items!B12)</f>
        <v>Butter</v>
      </c>
      <c r="C12" s="14" t="str">
        <f>IF(ISBLANK(Items!D12),"",Items!D12)</f>
        <v>Walk-in cooler</v>
      </c>
      <c r="D12" s="14" t="str">
        <f>IF(ISBLANK(Items!E12),"",Items!E12)</f>
        <v>lb</v>
      </c>
      <c r="E12" s="12">
        <v>22</v>
      </c>
      <c r="F12" s="12">
        <v>18</v>
      </c>
      <c r="G12" s="12">
        <v>24</v>
      </c>
      <c r="H12" s="12">
        <v>21</v>
      </c>
      <c r="I12" s="13">
        <f>IF(ISNUMBER(H12),H12,IF(ISNUMBER(G12),G12,IF(ISNUMBER(F12),F12,IF(ISNUMBER(E12),E12,0))))</f>
        <v>21</v>
      </c>
    </row>
    <row r="13" ht="17" customHeight="1" spans="2:9" x14ac:dyDescent="0.25">
      <c r="B13" s="14" t="str">
        <f>IF(ISBLANK(Items!B13),"",Items!B13)</f>
        <v>Eggs</v>
      </c>
      <c r="C13" s="14" t="str">
        <f>IF(ISBLANK(Items!D13),"",Items!D13)</f>
        <v>Walk-in cooler</v>
      </c>
      <c r="D13" s="14" t="str">
        <f>IF(ISBLANK(Items!E13),"",Items!E13)</f>
        <v>15 dozen case</v>
      </c>
      <c r="E13" s="12">
        <v>2</v>
      </c>
      <c r="F13" s="12">
        <v>1</v>
      </c>
      <c r="G13" s="12">
        <v>2</v>
      </c>
      <c r="H13" s="12">
        <v>1</v>
      </c>
      <c r="I13" s="13">
        <f>IF(ISNUMBER(H13),H13,IF(ISNUMBER(G13),G13,IF(ISNUMBER(F13),F13,IF(ISNUMBER(E13),E13,0))))</f>
        <v>1</v>
      </c>
    </row>
    <row r="14" ht="17" customHeight="1" spans="2:9" x14ac:dyDescent="0.25">
      <c r="B14" s="14" t="str">
        <f>IF(ISBLANK(Items!B14),"",Items!B14)</f>
        <v>Shredded cheddar</v>
      </c>
      <c r="C14" s="14" t="str">
        <f>IF(ISBLANK(Items!D14),"",Items!D14)</f>
        <v>Walk-in cooler</v>
      </c>
      <c r="D14" s="14" t="str">
        <f>IF(ISBLANK(Items!E14),"",Items!E14)</f>
        <v>5 lb bag</v>
      </c>
      <c r="E14" s="12">
        <v>6</v>
      </c>
      <c r="F14" s="12">
        <v>5</v>
      </c>
      <c r="G14" s="12">
        <v>7</v>
      </c>
      <c r="H14" s="12">
        <v>6</v>
      </c>
      <c r="I14" s="13">
        <f>IF(ISNUMBER(H14),H14,IF(ISNUMBER(G14),G14,IF(ISNUMBER(F14),F14,IF(ISNUMBER(E14),E14,0))))</f>
        <v>6</v>
      </c>
    </row>
    <row r="15" ht="17" customHeight="1" spans="2:9" x14ac:dyDescent="0.25">
      <c r="B15" s="14" t="str">
        <f>IF(ISBLANK(Items!B15),"",Items!B15)</f>
        <v>French fries</v>
      </c>
      <c r="C15" s="14" t="str">
        <f>IF(ISBLANK(Items!D15),"",Items!D15)</f>
        <v>Freezer</v>
      </c>
      <c r="D15" s="14" t="str">
        <f>IF(ISBLANK(Items!E15),"",Items!E15)</f>
        <v>case</v>
      </c>
      <c r="E15" s="12">
        <v>9</v>
      </c>
      <c r="F15" s="12">
        <v>7</v>
      </c>
      <c r="G15" s="12">
        <v>8</v>
      </c>
      <c r="H15" s="12">
        <v>5</v>
      </c>
      <c r="I15" s="13">
        <f>IF(ISNUMBER(H15),H15,IF(ISNUMBER(G15),G15,IF(ISNUMBER(F15),F15,IF(ISNUMBER(E15),E15,0))))</f>
        <v>5</v>
      </c>
    </row>
    <row r="16" ht="17" customHeight="1" spans="2:9" x14ac:dyDescent="0.25">
      <c r="B16" s="14" t="str">
        <f>IF(ISBLANK(Items!B16),"",Items!B16)</f>
        <v>Yellow onions</v>
      </c>
      <c r="C16" s="14" t="str">
        <f>IF(ISBLANK(Items!D16),"",Items!D16)</f>
        <v>Dry storage</v>
      </c>
      <c r="D16" s="14" t="str">
        <f>IF(ISBLANK(Items!E16),"",Items!E16)</f>
        <v>50 lb bag</v>
      </c>
      <c r="E16" s="12">
        <v>2</v>
      </c>
      <c r="F16" s="12">
        <v>1</v>
      </c>
      <c r="G16" s="12">
        <v>2</v>
      </c>
      <c r="H16" s="12">
        <v>1</v>
      </c>
      <c r="I16" s="13">
        <f>IF(ISNUMBER(H16),H16,IF(ISNUMBER(G16),G16,IF(ISNUMBER(F16),F16,IF(ISNUMBER(E16),E16,0))))</f>
        <v>1</v>
      </c>
    </row>
    <row r="17" ht="17" customHeight="1" spans="2:9" x14ac:dyDescent="0.25">
      <c r="B17" s="14" t="str">
        <f>IF(ISBLANK(Items!B17),"",Items!B17)</f>
        <v>Burger buns</v>
      </c>
      <c r="C17" s="14" t="str">
        <f>IF(ISBLANK(Items!D17),"",Items!D17)</f>
        <v>Dry storage</v>
      </c>
      <c r="D17" s="14" t="str">
        <f>IF(ISBLANK(Items!E17),"",Items!E17)</f>
        <v>dozen</v>
      </c>
      <c r="E17" s="12">
        <v>14</v>
      </c>
      <c r="F17" s="12">
        <v>12</v>
      </c>
      <c r="G17" s="12">
        <v>16</v>
      </c>
      <c r="H17" s="12">
        <v>9</v>
      </c>
      <c r="I17" s="13">
        <f>IF(ISNUMBER(H17),H17,IF(ISNUMBER(G17),G17,IF(ISNUMBER(F17),F17,IF(ISNUMBER(E17),E17,0))))</f>
        <v>9</v>
      </c>
    </row>
    <row r="18" ht="17" customHeight="1" spans="2:9" x14ac:dyDescent="0.25">
      <c r="B18" s="14" t="str">
        <f>IF(ISBLANK(Items!B18),"",Items!B18)</f>
        <v>All-purpose flour</v>
      </c>
      <c r="C18" s="14" t="str">
        <f>IF(ISBLANK(Items!D18),"",Items!D18)</f>
        <v>Dry storage</v>
      </c>
      <c r="D18" s="14" t="str">
        <f>IF(ISBLANK(Items!E18),"",Items!E18)</f>
        <v>50 lb bag</v>
      </c>
      <c r="E18" s="12">
        <v>2</v>
      </c>
      <c r="F18" s="12">
        <v>2</v>
      </c>
      <c r="G18" s="12">
        <v>1</v>
      </c>
      <c r="H18" s="12">
        <v>2</v>
      </c>
      <c r="I18" s="13">
        <f>IF(ISNUMBER(H18),H18,IF(ISNUMBER(G18),G18,IF(ISNUMBER(F18),F18,IF(ISNUMBER(E18),E18,0))))</f>
        <v>2</v>
      </c>
    </row>
    <row r="19" ht="17" customHeight="1" spans="2:9" x14ac:dyDescent="0.25">
      <c r="B19" s="14" t="str">
        <f>IF(ISBLANK(Items!B19),"",Items!B19)</f>
        <v>Canola oil</v>
      </c>
      <c r="C19" s="14" t="str">
        <f>IF(ISBLANK(Items!D19),"",Items!D19)</f>
        <v>Dry storage</v>
      </c>
      <c r="D19" s="14" t="str">
        <f>IF(ISBLANK(Items!E19),"",Items!E19)</f>
        <v>35 lb jug</v>
      </c>
      <c r="E19" s="12">
        <v>4</v>
      </c>
      <c r="F19" s="12">
        <v>3</v>
      </c>
      <c r="G19" s="12">
        <v>3</v>
      </c>
      <c r="H19" s="12">
        <v>2</v>
      </c>
      <c r="I19" s="13">
        <f>IF(ISNUMBER(H19),H19,IF(ISNUMBER(G19),G19,IF(ISNUMBER(F19),F19,IF(ISNUMBER(E19),E19,0))))</f>
        <v>2</v>
      </c>
    </row>
    <row r="20" ht="17" customHeight="1" spans="2:9" x14ac:dyDescent="0.25">
      <c r="B20" s="14" t="str">
        <f>IF(ISBLANK(Items!B20),"",Items!B20)</f>
        <v>Crushed tomatoes</v>
      </c>
      <c r="C20" s="14" t="str">
        <f>IF(ISBLANK(Items!D20),"",Items!D20)</f>
        <v>Dry storage</v>
      </c>
      <c r="D20" s="14" t="str">
        <f>IF(ISBLANK(Items!E20),"",Items!E20)</f>
        <v>No. 10 can</v>
      </c>
      <c r="E20" s="12">
        <v>14</v>
      </c>
      <c r="F20" s="12">
        <v>11</v>
      </c>
      <c r="G20" s="12">
        <v>12</v>
      </c>
      <c r="H20" s="12">
        <v>13</v>
      </c>
      <c r="I20" s="13">
        <f>IF(ISNUMBER(H20),H20,IF(ISNUMBER(G20),G20,IF(ISNUMBER(F20),F20,IF(ISNUMBER(E20),E20,0))))</f>
        <v>13</v>
      </c>
    </row>
    <row r="21" ht="17" customHeight="1" spans="2:9" x14ac:dyDescent="0.25">
      <c r="B21" s="14" t="str">
        <f>IF(ISBLANK(Items!B21),"",Items!B21)</f>
        <v>To-go containers</v>
      </c>
      <c r="C21" s="14" t="str">
        <f>IF(ISBLANK(Items!D21),"",Items!D21)</f>
        <v>Dry storage</v>
      </c>
      <c r="D21" s="14" t="str">
        <f>IF(ISBLANK(Items!E21),"",Items!E21)</f>
        <v>case of 200</v>
      </c>
      <c r="E21" s="12">
        <v>3</v>
      </c>
      <c r="F21" s="12">
        <v>2</v>
      </c>
      <c r="G21" s="12">
        <v>2</v>
      </c>
      <c r="H21" s="12">
        <v>1</v>
      </c>
      <c r="I21" s="13">
        <f>IF(ISNUMBER(H21),H21,IF(ISNUMBER(G21),G21,IF(ISNUMBER(F21),F21,IF(ISNUMBER(E21),E21,0))))</f>
        <v>1</v>
      </c>
    </row>
    <row r="22" ht="17" customHeight="1" spans="2:9" x14ac:dyDescent="0.25">
      <c r="B22" s="14" t="str">
        <f>IF(ISBLANK(Items!B22),"",Items!B22)</f>
        <v>Sanitizer</v>
      </c>
      <c r="C22" s="14" t="str">
        <f>IF(ISBLANK(Items!D22),"",Items!D22)</f>
        <v>Dry storage</v>
      </c>
      <c r="D22" s="14" t="str">
        <f>IF(ISBLANK(Items!E22),"",Items!E22)</f>
        <v>gallon</v>
      </c>
      <c r="E22" s="12">
        <v>5</v>
      </c>
      <c r="F22" s="12">
        <v>4</v>
      </c>
      <c r="G22" s="12">
        <v>4</v>
      </c>
      <c r="H22" s="12">
        <v>4</v>
      </c>
      <c r="I22" s="13">
        <f>IF(ISNUMBER(H22),H22,IF(ISNUMBER(G22),G22,IF(ISNUMBER(F22),F22,IF(ISNUMBER(E22),E22,0))))</f>
        <v>4</v>
      </c>
    </row>
    <row r="23" ht="17" customHeight="1" spans="2:9" x14ac:dyDescent="0.25">
      <c r="B23" s="14" t="str">
        <f>IF(ISBLANK(Items!B23),"",Items!B23)</f>
        <v>House red wine</v>
      </c>
      <c r="C23" s="14" t="str">
        <f>IF(ISBLANK(Items!D23),"",Items!D23)</f>
        <v>Bar</v>
      </c>
      <c r="D23" s="14" t="str">
        <f>IF(ISBLANK(Items!E23),"",Items!E23)</f>
        <v>bottle</v>
      </c>
      <c r="E23" s="12">
        <v>30</v>
      </c>
      <c r="F23" s="12">
        <v>26</v>
      </c>
      <c r="G23" s="12">
        <v>22</v>
      </c>
      <c r="H23" s="12">
        <v>18</v>
      </c>
      <c r="I23" s="13">
        <f>IF(ISNUMBER(H23),H23,IF(ISNUMBER(G23),G23,IF(ISNUMBER(F23),F23,IF(ISNUMBER(E23),E23,0))))</f>
        <v>18</v>
      </c>
    </row>
    <row r="24" ht="17" customHeight="1" spans="2:9" x14ac:dyDescent="0.25">
      <c r="B24" s="14" t="str">
        <f>IF(ISBLANK(Items!B24),"",Items!B24)</f>
        <v>Draft IPA</v>
      </c>
      <c r="C24" s="14" t="str">
        <f>IF(ISBLANK(Items!D24),"",Items!D24)</f>
        <v>Bar</v>
      </c>
      <c r="D24" s="14" t="str">
        <f>IF(ISBLANK(Items!E24),"",Items!E24)</f>
        <v>keg</v>
      </c>
      <c r="E24" s="12">
        <v>2</v>
      </c>
      <c r="F24" s="12">
        <v>2</v>
      </c>
      <c r="G24" s="12">
        <v>3</v>
      </c>
      <c r="H24" s="12">
        <v>1.5</v>
      </c>
      <c r="I24" s="13">
        <f>IF(ISNUMBER(H24),H24,IF(ISNUMBER(G24),G24,IF(ISNUMBER(F24),F24,IF(ISNUMBER(E24),E24,0))))</f>
        <v>1.5</v>
      </c>
    </row>
    <row r="25" ht="17" customHeight="1" spans="2:9" x14ac:dyDescent="0.25">
      <c r="B25" s="10"/>
      <c r="C25" s="10"/>
      <c r="D25" s="10"/>
      <c r="E25" s="12"/>
      <c r="F25" s="12"/>
      <c r="G25" s="12"/>
      <c r="H25" s="12"/>
      <c r="I25" s="12"/>
    </row>
    <row r="26" ht="17" customHeight="1" spans="2:9" x14ac:dyDescent="0.25">
      <c r="B26" s="10"/>
      <c r="C26" s="10"/>
      <c r="D26" s="10"/>
      <c r="E26" s="12"/>
      <c r="F26" s="12"/>
      <c r="G26" s="12"/>
      <c r="H26" s="12"/>
      <c r="I26" s="12"/>
    </row>
    <row r="27" ht="17" customHeight="1" spans="2:9" x14ac:dyDescent="0.25">
      <c r="B27" s="10"/>
      <c r="C27" s="10"/>
      <c r="D27" s="10"/>
      <c r="E27" s="12"/>
      <c r="F27" s="12"/>
      <c r="G27" s="12"/>
      <c r="H27" s="12"/>
      <c r="I27" s="12"/>
    </row>
    <row r="28" ht="17" customHeight="1" spans="2:9" x14ac:dyDescent="0.25">
      <c r="B28" s="10"/>
      <c r="C28" s="10"/>
      <c r="D28" s="10"/>
      <c r="E28" s="12"/>
      <c r="F28" s="12"/>
      <c r="G28" s="12"/>
      <c r="H28" s="12"/>
      <c r="I28" s="12"/>
    </row>
    <row r="29" ht="17" customHeight="1" spans="2:9" x14ac:dyDescent="0.25">
      <c r="B29" s="10"/>
      <c r="C29" s="10"/>
      <c r="D29" s="10"/>
      <c r="E29" s="12"/>
      <c r="F29" s="12"/>
      <c r="G29" s="12"/>
      <c r="H29" s="12"/>
      <c r="I29" s="12"/>
    </row>
    <row r="30" ht="17" customHeight="1" spans="2:9" x14ac:dyDescent="0.25">
      <c r="B30" s="10"/>
      <c r="C30" s="10"/>
      <c r="D30" s="10"/>
      <c r="E30" s="12"/>
      <c r="F30" s="12"/>
      <c r="G30" s="12"/>
      <c r="H30" s="12"/>
      <c r="I30" s="12"/>
    </row>
    <row r="31" ht="17" customHeight="1" spans="2:9" x14ac:dyDescent="0.25">
      <c r="B31" s="10"/>
      <c r="C31" s="10"/>
      <c r="D31" s="10"/>
      <c r="E31" s="12"/>
      <c r="F31" s="12"/>
      <c r="G31" s="12"/>
      <c r="H31" s="12"/>
      <c r="I31" s="12"/>
    </row>
    <row r="32" ht="17" customHeight="1" spans="2:9" x14ac:dyDescent="0.25">
      <c r="B32" s="10"/>
      <c r="C32" s="10"/>
      <c r="D32" s="10"/>
      <c r="E32" s="12"/>
      <c r="F32" s="12"/>
      <c r="G32" s="12"/>
      <c r="H32" s="12"/>
      <c r="I32" s="12"/>
    </row>
    <row r="33" ht="17" customHeight="1" spans="2:9" x14ac:dyDescent="0.25">
      <c r="B33" s="10"/>
      <c r="C33" s="10"/>
      <c r="D33" s="10"/>
      <c r="E33" s="12"/>
      <c r="F33" s="12"/>
      <c r="G33" s="12"/>
      <c r="H33" s="12"/>
      <c r="I33" s="12"/>
    </row>
    <row r="34" ht="17" customHeight="1" spans="2:9" x14ac:dyDescent="0.25">
      <c r="B34" s="10"/>
      <c r="C34" s="10"/>
      <c r="D34" s="10"/>
      <c r="E34" s="12"/>
      <c r="F34" s="12"/>
      <c r="G34" s="12"/>
      <c r="H34" s="12"/>
      <c r="I34" s="12"/>
    </row>
  </sheetData>
  <mergeCells count="3">
    <mergeCell ref="G1:I1"/>
    <mergeCell ref="B2:F2"/>
    <mergeCell ref="G2:I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J2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7" customWidth="1"/>
    <col min="3" max="3" width="22" customWidth="1"/>
    <col min="4" max="4" width="16" customWidth="1"/>
    <col min="5" max="5" width="13" customWidth="1"/>
    <col min="9" max="9" width="10" customWidth="1"/>
    <col min="10" max="10" width="11" customWidth="1"/>
  </cols>
  <sheetData>
    <row r="1" ht="34" customHeight="1" spans="2:10" x14ac:dyDescent="0.25">
      <c r="B1" s="1" t="s">
        <v>74</v>
      </c>
      <c r="H1" s="2" t="s">
        <v>1</v>
      </c>
      <c r="I1" s="2"/>
      <c r="J1" s="2"/>
    </row>
    <row r="2" ht="28" customHeight="1" spans="2:10" x14ac:dyDescent="0.25">
      <c r="B2" s="3" t="s">
        <v>75</v>
      </c>
      <c r="C2" s="3"/>
      <c r="D2" s="3"/>
      <c r="E2" s="3"/>
      <c r="F2" s="3"/>
      <c r="G2" s="3"/>
      <c r="H2" s="4" t="s">
        <v>3</v>
      </c>
      <c r="I2" s="4"/>
      <c r="J2" s="4"/>
    </row>
    <row r="3" ht="4" customHeight="1" spans="2:10" x14ac:dyDescent="0.25">
      <c r="B3" s="5"/>
      <c r="C3" s="5"/>
      <c r="D3" s="5"/>
      <c r="E3" s="5"/>
      <c r="F3" s="5"/>
      <c r="G3" s="5"/>
      <c r="H3" s="5"/>
      <c r="I3" s="5"/>
      <c r="J3" s="5"/>
    </row>
    <row r="4" ht="10" customHeight="1" x14ac:dyDescent="0.25"/>
    <row r="5" ht="30" customHeight="1" spans="2:10" x14ac:dyDescent="0.25">
      <c r="B5" s="6" t="s">
        <v>76</v>
      </c>
      <c r="C5" s="6" t="s">
        <v>4</v>
      </c>
      <c r="D5" s="6" t="s">
        <v>10</v>
      </c>
      <c r="E5" s="6" t="s">
        <v>7</v>
      </c>
      <c r="F5" s="7" t="s">
        <v>11</v>
      </c>
      <c r="G5" s="8" t="s">
        <v>9</v>
      </c>
      <c r="H5" s="8" t="s">
        <v>12</v>
      </c>
      <c r="I5" s="7" t="s">
        <v>8</v>
      </c>
      <c r="J5" s="7" t="s">
        <v>15</v>
      </c>
    </row>
    <row r="6" ht="17" customHeight="1" spans="2:10" x14ac:dyDescent="0.25">
      <c r="B6" s="16">
        <v>1</v>
      </c>
      <c r="C6" s="14" t="str">
        <f>IFERROR(VLOOKUP(B6,Items!$N$6:$O$504,2,FALSE),"")</f>
        <v>Chicken breast</v>
      </c>
      <c r="D6" s="14" t="str">
        <f>IF(C6="","",VLOOKUP(C6,Items!$B$6:$M$504,7,FALSE))</f>
        <v>Broadline Foods</v>
      </c>
      <c r="E6" s="14" t="str">
        <f>IF(C6="","",VLOOKUP(C6,Items!$B$6:$M$504,4,FALSE))</f>
        <v>lb</v>
      </c>
      <c r="F6" s="13">
        <f>IF(C6="","",VLOOKUP(C6,Items!$B$6:$M$504,8,FALSE))</f>
        <v>38</v>
      </c>
      <c r="G6" s="13">
        <f>IF(C6="","",VLOOKUP(C6,Items!$B$6:$M$504,6,FALSE))</f>
        <v>60</v>
      </c>
      <c r="H6" s="13">
        <f>IF(C6="","",VLOOKUP(C6,Items!$B$6:$M$504,9,FALSE))</f>
        <v>22</v>
      </c>
      <c r="I6" s="15">
        <f>IF(C6="","",VLOOKUP(C6,Items!$B$6:$M$504,5,FALSE))</f>
        <v>3.45</v>
      </c>
      <c r="J6" s="15">
        <f>IF(C6="","",VLOOKUP(C6,Items!$B$6:$M$504,12,FALSE))</f>
        <v>75.9</v>
      </c>
    </row>
    <row r="7" ht="17" customHeight="1" spans="2:10" x14ac:dyDescent="0.25">
      <c r="B7" s="16">
        <v>2</v>
      </c>
      <c r="C7" s="14" t="str">
        <f>IFERROR(VLOOKUP(B7,Items!$N$6:$O$504,2,FALSE),"")</f>
        <v>Salmon fillet</v>
      </c>
      <c r="D7" s="14" t="str">
        <f>IF(C7="","",VLOOKUP(C7,Items!$B$6:$M$504,7,FALSE))</f>
        <v>Harbor Seafood</v>
      </c>
      <c r="E7" s="14" t="str">
        <f>IF(C7="","",VLOOKUP(C7,Items!$B$6:$M$504,4,FALSE))</f>
        <v>lb</v>
      </c>
      <c r="F7" s="13">
        <f>IF(C7="","",VLOOKUP(C7,Items!$B$6:$M$504,8,FALSE))</f>
        <v>12</v>
      </c>
      <c r="G7" s="13">
        <f>IF(C7="","",VLOOKUP(C7,Items!$B$6:$M$504,6,FALSE))</f>
        <v>20</v>
      </c>
      <c r="H7" s="13">
        <f>IF(C7="","",VLOOKUP(C7,Items!$B$6:$M$504,9,FALSE))</f>
        <v>8</v>
      </c>
      <c r="I7" s="15">
        <f>IF(C7="","",VLOOKUP(C7,Items!$B$6:$M$504,5,FALSE))</f>
        <v>11.8</v>
      </c>
      <c r="J7" s="15">
        <f>IF(C7="","",VLOOKUP(C7,Items!$B$6:$M$504,12,FALSE))</f>
        <v>94.4</v>
      </c>
    </row>
    <row r="8" ht="17" customHeight="1" spans="2:10" x14ac:dyDescent="0.25">
      <c r="B8" s="16">
        <v>3</v>
      </c>
      <c r="C8" s="14" t="str">
        <f>IFERROR(VLOOKUP(B8,Items!$N$6:$O$504,2,FALSE),"")</f>
        <v>Romaine hearts</v>
      </c>
      <c r="D8" s="14" t="str">
        <f>IF(C8="","",VLOOKUP(C8,Items!$B$6:$M$504,7,FALSE))</f>
        <v>Valley Produce</v>
      </c>
      <c r="E8" s="14" t="str">
        <f>IF(C8="","",VLOOKUP(C8,Items!$B$6:$M$504,4,FALSE))</f>
        <v>case</v>
      </c>
      <c r="F8" s="13">
        <f>IF(C8="","",VLOOKUP(C8,Items!$B$6:$M$504,8,FALSE))</f>
        <v>2</v>
      </c>
      <c r="G8" s="13">
        <f>IF(C8="","",VLOOKUP(C8,Items!$B$6:$M$504,6,FALSE))</f>
        <v>3</v>
      </c>
      <c r="H8" s="13">
        <f>IF(C8="","",VLOOKUP(C8,Items!$B$6:$M$504,9,FALSE))</f>
        <v>1</v>
      </c>
      <c r="I8" s="15">
        <f>IF(C8="","",VLOOKUP(C8,Items!$B$6:$M$504,5,FALSE))</f>
        <v>38.5</v>
      </c>
      <c r="J8" s="15">
        <f>IF(C8="","",VLOOKUP(C8,Items!$B$6:$M$504,12,FALSE))</f>
        <v>38.5</v>
      </c>
    </row>
    <row r="9" ht="17" customHeight="1" spans="2:10" x14ac:dyDescent="0.25">
      <c r="B9" s="16">
        <v>4</v>
      </c>
      <c r="C9" s="14" t="str">
        <f>IFERROR(VLOOKUP(B9,Items!$N$6:$O$504,2,FALSE),"")</f>
        <v>Heavy cream</v>
      </c>
      <c r="D9" s="14" t="str">
        <f>IF(C9="","",VLOOKUP(C9,Items!$B$6:$M$504,7,FALSE))</f>
        <v>Broadline Foods</v>
      </c>
      <c r="E9" s="14" t="str">
        <f>IF(C9="","",VLOOKUP(C9,Items!$B$6:$M$504,4,FALSE))</f>
        <v>quart</v>
      </c>
      <c r="F9" s="13">
        <f>IF(C9="","",VLOOKUP(C9,Items!$B$6:$M$504,8,FALSE))</f>
        <v>8</v>
      </c>
      <c r="G9" s="13">
        <f>IF(C9="","",VLOOKUP(C9,Items!$B$6:$M$504,6,FALSE))</f>
        <v>12</v>
      </c>
      <c r="H9" s="13">
        <f>IF(C9="","",VLOOKUP(C9,Items!$B$6:$M$504,9,FALSE))</f>
        <v>4</v>
      </c>
      <c r="I9" s="15">
        <f>IF(C9="","",VLOOKUP(C9,Items!$B$6:$M$504,5,FALSE))</f>
        <v>4.25</v>
      </c>
      <c r="J9" s="15">
        <f>IF(C9="","",VLOOKUP(C9,Items!$B$6:$M$504,12,FALSE))</f>
        <v>17</v>
      </c>
    </row>
    <row r="10" ht="17" customHeight="1" spans="2:10" x14ac:dyDescent="0.25">
      <c r="B10" s="16">
        <v>5</v>
      </c>
      <c r="C10" s="14" t="str">
        <f>IFERROR(VLOOKUP(B10,Items!$N$6:$O$504,2,FALSE),"")</f>
        <v>Eggs</v>
      </c>
      <c r="D10" s="14" t="str">
        <f>IF(C10="","",VLOOKUP(C10,Items!$B$6:$M$504,7,FALSE))</f>
        <v>Valley Produce</v>
      </c>
      <c r="E10" s="14" t="str">
        <f>IF(C10="","",VLOOKUP(C10,Items!$B$6:$M$504,4,FALSE))</f>
        <v>15 dozen case</v>
      </c>
      <c r="F10" s="13">
        <f>IF(C10="","",VLOOKUP(C10,Items!$B$6:$M$504,8,FALSE))</f>
        <v>1</v>
      </c>
      <c r="G10" s="13">
        <f>IF(C10="","",VLOOKUP(C10,Items!$B$6:$M$504,6,FALSE))</f>
        <v>2</v>
      </c>
      <c r="H10" s="13">
        <f>IF(C10="","",VLOOKUP(C10,Items!$B$6:$M$504,9,FALSE))</f>
        <v>1</v>
      </c>
      <c r="I10" s="15">
        <f>IF(C10="","",VLOOKUP(C10,Items!$B$6:$M$504,5,FALSE))</f>
        <v>42</v>
      </c>
      <c r="J10" s="15">
        <f>IF(C10="","",VLOOKUP(C10,Items!$B$6:$M$504,12,FALSE))</f>
        <v>42</v>
      </c>
    </row>
    <row r="11" ht="17" customHeight="1" spans="2:10" x14ac:dyDescent="0.25">
      <c r="B11" s="16">
        <v>6</v>
      </c>
      <c r="C11" s="14" t="str">
        <f>IFERROR(VLOOKUP(B11,Items!$N$6:$O$504,2,FALSE),"")</f>
        <v>French fries</v>
      </c>
      <c r="D11" s="14" t="str">
        <f>IF(C11="","",VLOOKUP(C11,Items!$B$6:$M$504,7,FALSE))</f>
        <v>Broadline Foods</v>
      </c>
      <c r="E11" s="14" t="str">
        <f>IF(C11="","",VLOOKUP(C11,Items!$B$6:$M$504,4,FALSE))</f>
        <v>case</v>
      </c>
      <c r="F11" s="13">
        <f>IF(C11="","",VLOOKUP(C11,Items!$B$6:$M$504,8,FALSE))</f>
        <v>5</v>
      </c>
      <c r="G11" s="13">
        <f>IF(C11="","",VLOOKUP(C11,Items!$B$6:$M$504,6,FALSE))</f>
        <v>8</v>
      </c>
      <c r="H11" s="13">
        <f>IF(C11="","",VLOOKUP(C11,Items!$B$6:$M$504,9,FALSE))</f>
        <v>3</v>
      </c>
      <c r="I11" s="15">
        <f>IF(C11="","",VLOOKUP(C11,Items!$B$6:$M$504,5,FALSE))</f>
        <v>36</v>
      </c>
      <c r="J11" s="15">
        <f>IF(C11="","",VLOOKUP(C11,Items!$B$6:$M$504,12,FALSE))</f>
        <v>108</v>
      </c>
    </row>
    <row r="12" ht="17" customHeight="1" spans="2:10" x14ac:dyDescent="0.25">
      <c r="B12" s="16">
        <v>7</v>
      </c>
      <c r="C12" s="14" t="str">
        <f>IFERROR(VLOOKUP(B12,Items!$N$6:$O$504,2,FALSE),"")</f>
        <v>Yellow onions</v>
      </c>
      <c r="D12" s="14" t="str">
        <f>IF(C12="","",VLOOKUP(C12,Items!$B$6:$M$504,7,FALSE))</f>
        <v>Valley Produce</v>
      </c>
      <c r="E12" s="14" t="str">
        <f>IF(C12="","",VLOOKUP(C12,Items!$B$6:$M$504,4,FALSE))</f>
        <v>50 lb bag</v>
      </c>
      <c r="F12" s="13">
        <f>IF(C12="","",VLOOKUP(C12,Items!$B$6:$M$504,8,FALSE))</f>
        <v>1</v>
      </c>
      <c r="G12" s="13">
        <f>IF(C12="","",VLOOKUP(C12,Items!$B$6:$M$504,6,FALSE))</f>
        <v>2</v>
      </c>
      <c r="H12" s="13">
        <f>IF(C12="","",VLOOKUP(C12,Items!$B$6:$M$504,9,FALSE))</f>
        <v>1</v>
      </c>
      <c r="I12" s="15">
        <f>IF(C12="","",VLOOKUP(C12,Items!$B$6:$M$504,5,FALSE))</f>
        <v>24</v>
      </c>
      <c r="J12" s="15">
        <f>IF(C12="","",VLOOKUP(C12,Items!$B$6:$M$504,12,FALSE))</f>
        <v>24</v>
      </c>
    </row>
    <row r="13" ht="17" customHeight="1" spans="2:10" x14ac:dyDescent="0.25">
      <c r="B13" s="16">
        <v>8</v>
      </c>
      <c r="C13" s="14" t="str">
        <f>IFERROR(VLOOKUP(B13,Items!$N$6:$O$504,2,FALSE),"")</f>
        <v>Burger buns</v>
      </c>
      <c r="D13" s="14" t="str">
        <f>IF(C13="","",VLOOKUP(C13,Items!$B$6:$M$504,7,FALSE))</f>
        <v>Main St Bakery</v>
      </c>
      <c r="E13" s="14" t="str">
        <f>IF(C13="","",VLOOKUP(C13,Items!$B$6:$M$504,4,FALSE))</f>
        <v>dozen</v>
      </c>
      <c r="F13" s="13">
        <f>IF(C13="","",VLOOKUP(C13,Items!$B$6:$M$504,8,FALSE))</f>
        <v>9</v>
      </c>
      <c r="G13" s="13">
        <f>IF(C13="","",VLOOKUP(C13,Items!$B$6:$M$504,6,FALSE))</f>
        <v>15</v>
      </c>
      <c r="H13" s="13">
        <f>IF(C13="","",VLOOKUP(C13,Items!$B$6:$M$504,9,FALSE))</f>
        <v>6</v>
      </c>
      <c r="I13" s="15">
        <f>IF(C13="","",VLOOKUP(C13,Items!$B$6:$M$504,5,FALSE))</f>
        <v>4.8</v>
      </c>
      <c r="J13" s="15">
        <f>IF(C13="","",VLOOKUP(C13,Items!$B$6:$M$504,12,FALSE))</f>
        <v>28.799999999999997</v>
      </c>
    </row>
    <row r="14" ht="17" customHeight="1" spans="2:10" x14ac:dyDescent="0.25">
      <c r="B14" s="16">
        <v>9</v>
      </c>
      <c r="C14" s="14" t="str">
        <f>IFERROR(VLOOKUP(B14,Items!$N$6:$O$504,2,FALSE),"")</f>
        <v>Canola oil</v>
      </c>
      <c r="D14" s="14" t="str">
        <f>IF(C14="","",VLOOKUP(C14,Items!$B$6:$M$504,7,FALSE))</f>
        <v>Broadline Foods</v>
      </c>
      <c r="E14" s="14" t="str">
        <f>IF(C14="","",VLOOKUP(C14,Items!$B$6:$M$504,4,FALSE))</f>
        <v>35 lb jug</v>
      </c>
      <c r="F14" s="13">
        <f>IF(C14="","",VLOOKUP(C14,Items!$B$6:$M$504,8,FALSE))</f>
        <v>2</v>
      </c>
      <c r="G14" s="13">
        <f>IF(C14="","",VLOOKUP(C14,Items!$B$6:$M$504,6,FALSE))</f>
        <v>3</v>
      </c>
      <c r="H14" s="13">
        <f>IF(C14="","",VLOOKUP(C14,Items!$B$6:$M$504,9,FALSE))</f>
        <v>1</v>
      </c>
      <c r="I14" s="15">
        <f>IF(C14="","",VLOOKUP(C14,Items!$B$6:$M$504,5,FALSE))</f>
        <v>39</v>
      </c>
      <c r="J14" s="15">
        <f>IF(C14="","",VLOOKUP(C14,Items!$B$6:$M$504,12,FALSE))</f>
        <v>39</v>
      </c>
    </row>
    <row r="15" ht="17" customHeight="1" spans="2:10" x14ac:dyDescent="0.25">
      <c r="B15" s="16">
        <v>10</v>
      </c>
      <c r="C15" s="14" t="str">
        <f>IFERROR(VLOOKUP(B15,Items!$N$6:$O$504,2,FALSE),"")</f>
        <v>To-go containers</v>
      </c>
      <c r="D15" s="14" t="str">
        <f>IF(C15="","",VLOOKUP(C15,Items!$B$6:$M$504,7,FALSE))</f>
        <v>Broadline Foods</v>
      </c>
      <c r="E15" s="14" t="str">
        <f>IF(C15="","",VLOOKUP(C15,Items!$B$6:$M$504,4,FALSE))</f>
        <v>case of 200</v>
      </c>
      <c r="F15" s="13">
        <f>IF(C15="","",VLOOKUP(C15,Items!$B$6:$M$504,8,FALSE))</f>
        <v>1</v>
      </c>
      <c r="G15" s="13">
        <f>IF(C15="","",VLOOKUP(C15,Items!$B$6:$M$504,6,FALSE))</f>
        <v>2</v>
      </c>
      <c r="H15" s="13">
        <f>IF(C15="","",VLOOKUP(C15,Items!$B$6:$M$504,9,FALSE))</f>
        <v>1</v>
      </c>
      <c r="I15" s="15">
        <f>IF(C15="","",VLOOKUP(C15,Items!$B$6:$M$504,5,FALSE))</f>
        <v>48</v>
      </c>
      <c r="J15" s="15">
        <f>IF(C15="","",VLOOKUP(C15,Items!$B$6:$M$504,12,FALSE))</f>
        <v>48</v>
      </c>
    </row>
    <row r="16" ht="17" customHeight="1" spans="2:10" x14ac:dyDescent="0.25">
      <c r="B16" s="16">
        <v>11</v>
      </c>
      <c r="C16" s="14" t="str">
        <f>IFERROR(VLOOKUP(B16,Items!$N$6:$O$504,2,FALSE),"")</f>
        <v>House red wine</v>
      </c>
      <c r="D16" s="14" t="str">
        <f>IF(C16="","",VLOOKUP(C16,Items!$B$6:$M$504,7,FALSE))</f>
        <v>City Beverage</v>
      </c>
      <c r="E16" s="14" t="str">
        <f>IF(C16="","",VLOOKUP(C16,Items!$B$6:$M$504,4,FALSE))</f>
        <v>bottle</v>
      </c>
      <c r="F16" s="13">
        <f>IF(C16="","",VLOOKUP(C16,Items!$B$6:$M$504,8,FALSE))</f>
        <v>18</v>
      </c>
      <c r="G16" s="13">
        <f>IF(C16="","",VLOOKUP(C16,Items!$B$6:$M$504,6,FALSE))</f>
        <v>24</v>
      </c>
      <c r="H16" s="13">
        <f>IF(C16="","",VLOOKUP(C16,Items!$B$6:$M$504,9,FALSE))</f>
        <v>6</v>
      </c>
      <c r="I16" s="15">
        <f>IF(C16="","",VLOOKUP(C16,Items!$B$6:$M$504,5,FALSE))</f>
        <v>9.5</v>
      </c>
      <c r="J16" s="15">
        <f>IF(C16="","",VLOOKUP(C16,Items!$B$6:$M$504,12,FALSE))</f>
        <v>57</v>
      </c>
    </row>
    <row r="17" ht="17" customHeight="1" spans="2:10" x14ac:dyDescent="0.25">
      <c r="B17" s="16">
        <v>12</v>
      </c>
      <c r="C17" s="14" t="str">
        <f>IFERROR(VLOOKUP(B17,Items!$N$6:$O$504,2,FALSE),"")</f>
        <v>Draft IPA</v>
      </c>
      <c r="D17" s="14" t="str">
        <f>IF(C17="","",VLOOKUP(C17,Items!$B$6:$M$504,7,FALSE))</f>
        <v>City Beverage</v>
      </c>
      <c r="E17" s="14" t="str">
        <f>IF(C17="","",VLOOKUP(C17,Items!$B$6:$M$504,4,FALSE))</f>
        <v>keg</v>
      </c>
      <c r="F17" s="13">
        <f>IF(C17="","",VLOOKUP(C17,Items!$B$6:$M$504,8,FALSE))</f>
        <v>1.5</v>
      </c>
      <c r="G17" s="13">
        <f>IF(C17="","",VLOOKUP(C17,Items!$B$6:$M$504,6,FALSE))</f>
        <v>2</v>
      </c>
      <c r="H17" s="13">
        <f>IF(C17="","",VLOOKUP(C17,Items!$B$6:$M$504,9,FALSE))</f>
        <v>1</v>
      </c>
      <c r="I17" s="15">
        <f>IF(C17="","",VLOOKUP(C17,Items!$B$6:$M$504,5,FALSE))</f>
        <v>165</v>
      </c>
      <c r="J17" s="15">
        <f>IF(C17="","",VLOOKUP(C17,Items!$B$6:$M$504,12,FALSE))</f>
        <v>165</v>
      </c>
    </row>
    <row r="18" ht="17" customHeight="1" spans="2:10" x14ac:dyDescent="0.25">
      <c r="B18" s="16">
        <v>13</v>
      </c>
      <c r="C18" s="14" t="str">
        <f>IFERROR(VLOOKUP(B18,Items!$N$6:$O$504,2,FALSE),"")</f>
        <v/>
      </c>
      <c r="D18" s="14" t="str">
        <f>IF(C18="","",VLOOKUP(C18,Items!$B$6:$M$504,7,FALSE))</f>
        <v/>
      </c>
      <c r="E18" s="14" t="str">
        <f>IF(C18="","",VLOOKUP(C18,Items!$B$6:$M$504,4,FALSE))</f>
        <v/>
      </c>
      <c r="F18" s="13" t="str">
        <f>IF(C18="","",VLOOKUP(C18,Items!$B$6:$M$504,8,FALSE))</f>
        <v/>
      </c>
      <c r="G18" s="13" t="str">
        <f>IF(C18="","",VLOOKUP(C18,Items!$B$6:$M$504,6,FALSE))</f>
        <v/>
      </c>
      <c r="H18" s="13" t="str">
        <f>IF(C18="","",VLOOKUP(C18,Items!$B$6:$M$504,9,FALSE))</f>
        <v/>
      </c>
      <c r="I18" s="15" t="str">
        <f>IF(C18="","",VLOOKUP(C18,Items!$B$6:$M$504,5,FALSE))</f>
        <v/>
      </c>
      <c r="J18" s="15" t="str">
        <f>IF(C18="","",VLOOKUP(C18,Items!$B$6:$M$504,12,FALSE))</f>
        <v/>
      </c>
    </row>
    <row r="19" ht="17" customHeight="1" spans="2:10" x14ac:dyDescent="0.25">
      <c r="B19" s="16">
        <v>14</v>
      </c>
      <c r="C19" s="14" t="str">
        <f>IFERROR(VLOOKUP(B19,Items!$N$6:$O$504,2,FALSE),"")</f>
        <v/>
      </c>
      <c r="D19" s="14" t="str">
        <f>IF(C19="","",VLOOKUP(C19,Items!$B$6:$M$504,7,FALSE))</f>
        <v/>
      </c>
      <c r="E19" s="14" t="str">
        <f>IF(C19="","",VLOOKUP(C19,Items!$B$6:$M$504,4,FALSE))</f>
        <v/>
      </c>
      <c r="F19" s="13" t="str">
        <f>IF(C19="","",VLOOKUP(C19,Items!$B$6:$M$504,8,FALSE))</f>
        <v/>
      </c>
      <c r="G19" s="13" t="str">
        <f>IF(C19="","",VLOOKUP(C19,Items!$B$6:$M$504,6,FALSE))</f>
        <v/>
      </c>
      <c r="H19" s="13" t="str">
        <f>IF(C19="","",VLOOKUP(C19,Items!$B$6:$M$504,9,FALSE))</f>
        <v/>
      </c>
      <c r="I19" s="15" t="str">
        <f>IF(C19="","",VLOOKUP(C19,Items!$B$6:$M$504,5,FALSE))</f>
        <v/>
      </c>
      <c r="J19" s="15" t="str">
        <f>IF(C19="","",VLOOKUP(C19,Items!$B$6:$M$504,12,FALSE))</f>
        <v/>
      </c>
    </row>
    <row r="20" ht="17" customHeight="1" spans="2:10" x14ac:dyDescent="0.25">
      <c r="B20" s="16">
        <v>15</v>
      </c>
      <c r="C20" s="14" t="str">
        <f>IFERROR(VLOOKUP(B20,Items!$N$6:$O$504,2,FALSE),"")</f>
        <v/>
      </c>
      <c r="D20" s="14" t="str">
        <f>IF(C20="","",VLOOKUP(C20,Items!$B$6:$M$504,7,FALSE))</f>
        <v/>
      </c>
      <c r="E20" s="14" t="str">
        <f>IF(C20="","",VLOOKUP(C20,Items!$B$6:$M$504,4,FALSE))</f>
        <v/>
      </c>
      <c r="F20" s="13" t="str">
        <f>IF(C20="","",VLOOKUP(C20,Items!$B$6:$M$504,8,FALSE))</f>
        <v/>
      </c>
      <c r="G20" s="13" t="str">
        <f>IF(C20="","",VLOOKUP(C20,Items!$B$6:$M$504,6,FALSE))</f>
        <v/>
      </c>
      <c r="H20" s="13" t="str">
        <f>IF(C20="","",VLOOKUP(C20,Items!$B$6:$M$504,9,FALSE))</f>
        <v/>
      </c>
      <c r="I20" s="15" t="str">
        <f>IF(C20="","",VLOOKUP(C20,Items!$B$6:$M$504,5,FALSE))</f>
        <v/>
      </c>
      <c r="J20" s="15" t="str">
        <f>IF(C20="","",VLOOKUP(C20,Items!$B$6:$M$504,12,FALSE))</f>
        <v/>
      </c>
    </row>
    <row r="21" ht="17" customHeight="1" spans="2:10" x14ac:dyDescent="0.25">
      <c r="B21" s="16">
        <v>16</v>
      </c>
      <c r="C21" s="14" t="str">
        <f>IFERROR(VLOOKUP(B21,Items!$N$6:$O$504,2,FALSE),"")</f>
        <v/>
      </c>
      <c r="D21" s="14" t="str">
        <f>IF(C21="","",VLOOKUP(C21,Items!$B$6:$M$504,7,FALSE))</f>
        <v/>
      </c>
      <c r="E21" s="14" t="str">
        <f>IF(C21="","",VLOOKUP(C21,Items!$B$6:$M$504,4,FALSE))</f>
        <v/>
      </c>
      <c r="F21" s="13" t="str">
        <f>IF(C21="","",VLOOKUP(C21,Items!$B$6:$M$504,8,FALSE))</f>
        <v/>
      </c>
      <c r="G21" s="13" t="str">
        <f>IF(C21="","",VLOOKUP(C21,Items!$B$6:$M$504,6,FALSE))</f>
        <v/>
      </c>
      <c r="H21" s="13" t="str">
        <f>IF(C21="","",VLOOKUP(C21,Items!$B$6:$M$504,9,FALSE))</f>
        <v/>
      </c>
      <c r="I21" s="15" t="str">
        <f>IF(C21="","",VLOOKUP(C21,Items!$B$6:$M$504,5,FALSE))</f>
        <v/>
      </c>
      <c r="J21" s="15" t="str">
        <f>IF(C21="","",VLOOKUP(C21,Items!$B$6:$M$504,12,FALSE))</f>
        <v/>
      </c>
    </row>
    <row r="22" ht="17" customHeight="1" spans="2:10" x14ac:dyDescent="0.25">
      <c r="B22" s="16">
        <v>17</v>
      </c>
      <c r="C22" s="14" t="str">
        <f>IFERROR(VLOOKUP(B22,Items!$N$6:$O$504,2,FALSE),"")</f>
        <v/>
      </c>
      <c r="D22" s="14" t="str">
        <f>IF(C22="","",VLOOKUP(C22,Items!$B$6:$M$504,7,FALSE))</f>
        <v/>
      </c>
      <c r="E22" s="14" t="str">
        <f>IF(C22="","",VLOOKUP(C22,Items!$B$6:$M$504,4,FALSE))</f>
        <v/>
      </c>
      <c r="F22" s="13" t="str">
        <f>IF(C22="","",VLOOKUP(C22,Items!$B$6:$M$504,8,FALSE))</f>
        <v/>
      </c>
      <c r="G22" s="13" t="str">
        <f>IF(C22="","",VLOOKUP(C22,Items!$B$6:$M$504,6,FALSE))</f>
        <v/>
      </c>
      <c r="H22" s="13" t="str">
        <f>IF(C22="","",VLOOKUP(C22,Items!$B$6:$M$504,9,FALSE))</f>
        <v/>
      </c>
      <c r="I22" s="15" t="str">
        <f>IF(C22="","",VLOOKUP(C22,Items!$B$6:$M$504,5,FALSE))</f>
        <v/>
      </c>
      <c r="J22" s="15" t="str">
        <f>IF(C22="","",VLOOKUP(C22,Items!$B$6:$M$504,12,FALSE))</f>
        <v/>
      </c>
    </row>
    <row r="23" ht="17" customHeight="1" spans="2:10" x14ac:dyDescent="0.25">
      <c r="B23" s="16">
        <v>18</v>
      </c>
      <c r="C23" s="14" t="str">
        <f>IFERROR(VLOOKUP(B23,Items!$N$6:$O$504,2,FALSE),"")</f>
        <v/>
      </c>
      <c r="D23" s="14" t="str">
        <f>IF(C23="","",VLOOKUP(C23,Items!$B$6:$M$504,7,FALSE))</f>
        <v/>
      </c>
      <c r="E23" s="14" t="str">
        <f>IF(C23="","",VLOOKUP(C23,Items!$B$6:$M$504,4,FALSE))</f>
        <v/>
      </c>
      <c r="F23" s="13" t="str">
        <f>IF(C23="","",VLOOKUP(C23,Items!$B$6:$M$504,8,FALSE))</f>
        <v/>
      </c>
      <c r="G23" s="13" t="str">
        <f>IF(C23="","",VLOOKUP(C23,Items!$B$6:$M$504,6,FALSE))</f>
        <v/>
      </c>
      <c r="H23" s="13" t="str">
        <f>IF(C23="","",VLOOKUP(C23,Items!$B$6:$M$504,9,FALSE))</f>
        <v/>
      </c>
      <c r="I23" s="15" t="str">
        <f>IF(C23="","",VLOOKUP(C23,Items!$B$6:$M$504,5,FALSE))</f>
        <v/>
      </c>
      <c r="J23" s="15" t="str">
        <f>IF(C23="","",VLOOKUP(C23,Items!$B$6:$M$504,12,FALSE))</f>
        <v/>
      </c>
    </row>
    <row r="24" ht="17" customHeight="1" spans="2:10" x14ac:dyDescent="0.25">
      <c r="B24" s="16" t="s">
        <v>77</v>
      </c>
      <c r="C24" s="14" t="str">
        <f>COUNTIF(Items!$K$6:$K$504,"Order")&amp;" items to order"</f>
        <v>12 items to order</v>
      </c>
      <c r="D24" s="10"/>
      <c r="E24" s="10"/>
      <c r="F24" s="12"/>
      <c r="G24" s="12"/>
      <c r="H24" s="12"/>
      <c r="I24" s="11"/>
      <c r="J24" s="15">
        <f>SUM(J6:J23)</f>
        <v>737.6</v>
      </c>
    </row>
  </sheetData>
  <mergeCells count="3">
    <mergeCell ref="H1:J1"/>
    <mergeCell ref="B2:G2"/>
    <mergeCell ref="H2:J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G13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0" customWidth="1"/>
    <col min="3" max="3" width="8" customWidth="1"/>
    <col min="4" max="4" width="15" customWidth="1"/>
    <col min="5" max="6" width="13" customWidth="1"/>
    <col min="7" max="7" width="12" customWidth="1"/>
  </cols>
  <sheetData>
    <row r="1" ht="34" customHeight="1" spans="2:7" x14ac:dyDescent="0.25">
      <c r="B1" s="1" t="s">
        <v>78</v>
      </c>
      <c r="E1" s="2" t="s">
        <v>1</v>
      </c>
      <c r="F1" s="2"/>
      <c r="G1" s="2"/>
    </row>
    <row r="2" ht="28" customHeight="1" spans="2:7" x14ac:dyDescent="0.25">
      <c r="B2" s="3" t="s">
        <v>75</v>
      </c>
      <c r="C2" s="3"/>
      <c r="D2" s="3"/>
      <c r="E2" s="4" t="s">
        <v>3</v>
      </c>
      <c r="F2" s="4"/>
      <c r="G2" s="4"/>
    </row>
    <row r="3" ht="4" customHeight="1" spans="2:7" x14ac:dyDescent="0.25">
      <c r="B3" s="5"/>
      <c r="C3" s="5"/>
      <c r="D3" s="5"/>
      <c r="E3" s="5"/>
      <c r="F3" s="5"/>
      <c r="G3" s="5"/>
    </row>
    <row r="4" ht="10" customHeight="1" x14ac:dyDescent="0.25"/>
    <row r="5" ht="30" customHeight="1" spans="2:7" x14ac:dyDescent="0.25">
      <c r="B5" s="6" t="s">
        <v>5</v>
      </c>
      <c r="C5" s="7" t="s">
        <v>0</v>
      </c>
      <c r="D5" s="8" t="s">
        <v>79</v>
      </c>
      <c r="E5" s="8" t="s">
        <v>80</v>
      </c>
      <c r="F5" s="8" t="s">
        <v>81</v>
      </c>
      <c r="G5" s="7" t="s">
        <v>15</v>
      </c>
    </row>
    <row r="6" ht="17" customHeight="1" spans="2:7" x14ac:dyDescent="0.25">
      <c r="B6" s="17" t="s">
        <v>19</v>
      </c>
      <c r="C6" s="13">
        <f>COUNTIF(Items!$C$6:$C$504,B6)</f>
        <v>3</v>
      </c>
      <c r="D6" s="15">
        <f>SUMIF(Items!$C$6:$C$504,B6,Items!$L$6:$L$504)</f>
        <v>485.9</v>
      </c>
      <c r="E6" s="18">
        <f>IF($D$13=0,0,D6/$D$13)</f>
        <v>0.2608929098767752</v>
      </c>
      <c r="F6" s="13">
        <f>COUNTIFS(Items!$C$6:$C$504,B6,Items!$K$6:$K$504,"Order")</f>
        <v>2</v>
      </c>
      <c r="G6" s="15">
        <f>SUMIF(Items!$C$6:$C$504,B6,Items!$M$6:$M$504)</f>
        <v>170.3</v>
      </c>
    </row>
    <row r="7" ht="17" customHeight="1" spans="2:7" x14ac:dyDescent="0.25">
      <c r="B7" s="17" t="s">
        <v>27</v>
      </c>
      <c r="C7" s="13">
        <f>COUNTIF(Items!$C$6:$C$504,B7)</f>
        <v>3</v>
      </c>
      <c r="D7" s="15">
        <f>SUMIF(Items!$C$6:$C$504,B7,Items!$L$6:$L$504)</f>
        <v>159</v>
      </c>
      <c r="E7" s="18">
        <f>IF($D$13=0,0,D7/$D$13)</f>
        <v>0.08537141936696287</v>
      </c>
      <c r="F7" s="13">
        <f>COUNTIFS(Items!$C$6:$C$504,B7,Items!$K$6:$K$504,"Order")</f>
        <v>2</v>
      </c>
      <c r="G7" s="15">
        <f>SUMIF(Items!$C$6:$C$504,B7,Items!$M$6:$M$504)</f>
        <v>62.5</v>
      </c>
    </row>
    <row r="8" ht="17" customHeight="1" spans="2:7" x14ac:dyDescent="0.25">
      <c r="B8" s="17" t="s">
        <v>33</v>
      </c>
      <c r="C8" s="13">
        <f>COUNTIF(Items!$C$6:$C$504,B8)</f>
        <v>4</v>
      </c>
      <c r="D8" s="15">
        <f>SUMIF(Items!$C$6:$C$504,B8,Items!$L$6:$L$504)</f>
        <v>277.6</v>
      </c>
      <c r="E8" s="18">
        <f>IF($D$13=0,0,D8/$D$13)</f>
        <v>0.14905098123439556</v>
      </c>
      <c r="F8" s="13">
        <f>COUNTIFS(Items!$C$6:$C$504,B8,Items!$K$6:$K$504,"Order")</f>
        <v>2</v>
      </c>
      <c r="G8" s="15">
        <f>SUMIF(Items!$C$6:$C$504,B8,Items!$M$6:$M$504)</f>
        <v>59</v>
      </c>
    </row>
    <row r="9" ht="17" customHeight="1" spans="2:7" x14ac:dyDescent="0.25">
      <c r="B9" s="17" t="s">
        <v>41</v>
      </c>
      <c r="C9" s="13">
        <f>COUNTIF(Items!$C$6:$C$504,B9)</f>
        <v>1</v>
      </c>
      <c r="D9" s="15">
        <f>SUMIF(Items!$C$6:$C$504,B9,Items!$L$6:$L$504)</f>
        <v>180</v>
      </c>
      <c r="E9" s="18">
        <f>IF($D$13=0,0,D9/$D$13)</f>
        <v>0.09664688984939193</v>
      </c>
      <c r="F9" s="13">
        <f>COUNTIFS(Items!$C$6:$C$504,B9,Items!$K$6:$K$504,"Order")</f>
        <v>1</v>
      </c>
      <c r="G9" s="15">
        <f>SUMIF(Items!$C$6:$C$504,B9,Items!$M$6:$M$504)</f>
        <v>108</v>
      </c>
    </row>
    <row r="10" ht="17" customHeight="1" spans="2:7" x14ac:dyDescent="0.25">
      <c r="B10" s="17" t="s">
        <v>47</v>
      </c>
      <c r="C10" s="13">
        <f>COUNTIF(Items!$C$6:$C$504,B10)</f>
        <v>4</v>
      </c>
      <c r="D10" s="15">
        <f>SUMIF(Items!$C$6:$C$504,B10,Items!$L$6:$L$504)</f>
        <v>245.45</v>
      </c>
      <c r="E10" s="18">
        <f>IF($D$13=0,0,D10/$D$13)</f>
        <v>0.13178877285296248</v>
      </c>
      <c r="F10" s="13">
        <f>COUNTIFS(Items!$C$6:$C$504,B10,Items!$K$6:$K$504,"Order")</f>
        <v>2</v>
      </c>
      <c r="G10" s="15">
        <f>SUMIF(Items!$C$6:$C$504,B10,Items!$M$6:$M$504)</f>
        <v>67.8</v>
      </c>
    </row>
    <row r="11" ht="17" customHeight="1" spans="2:7" x14ac:dyDescent="0.25">
      <c r="B11" s="17" t="s">
        <v>61</v>
      </c>
      <c r="C11" s="13">
        <f>COUNTIF(Items!$C$6:$C$504,B11)</f>
        <v>2</v>
      </c>
      <c r="D11" s="15">
        <f>SUMIF(Items!$C$6:$C$504,B11,Items!$L$6:$L$504)</f>
        <v>418.5</v>
      </c>
      <c r="E11" s="18">
        <f>IF($D$13=0,0,D11/$D$13)</f>
        <v>0.22470401889983624</v>
      </c>
      <c r="F11" s="13">
        <f>COUNTIFS(Items!$C$6:$C$504,B11,Items!$K$6:$K$504,"Order")</f>
        <v>2</v>
      </c>
      <c r="G11" s="15">
        <f>SUMIF(Items!$C$6:$C$504,B11,Items!$M$6:$M$504)</f>
        <v>222</v>
      </c>
    </row>
    <row r="12" ht="17" customHeight="1" spans="2:7" x14ac:dyDescent="0.25">
      <c r="B12" s="17" t="s">
        <v>56</v>
      </c>
      <c r="C12" s="13">
        <f>COUNTIF(Items!$C$6:$C$504,B12)</f>
        <v>2</v>
      </c>
      <c r="D12" s="15">
        <f>SUMIF(Items!$C$6:$C$504,B12,Items!$L$6:$L$504)</f>
        <v>96</v>
      </c>
      <c r="E12" s="18">
        <f>IF($D$13=0,0,D12/$D$13)</f>
        <v>0.051545007919675694</v>
      </c>
      <c r="F12" s="13">
        <f>COUNTIFS(Items!$C$6:$C$504,B12,Items!$K$6:$K$504,"Order")</f>
        <v>1</v>
      </c>
      <c r="G12" s="15">
        <f>SUMIF(Items!$C$6:$C$504,B12,Items!$M$6:$M$504)</f>
        <v>48</v>
      </c>
    </row>
    <row r="13" ht="17" customHeight="1" spans="2:7" x14ac:dyDescent="0.25">
      <c r="B13" s="17" t="s">
        <v>77</v>
      </c>
      <c r="C13" s="13">
        <f>SUM(C6:C12)</f>
        <v>19</v>
      </c>
      <c r="D13" s="15">
        <f>SUM(D6:D12)</f>
        <v>1862.45</v>
      </c>
      <c r="E13" s="18">
        <f>IF(D13=0,0,1)</f>
        <v>1</v>
      </c>
      <c r="F13" s="13">
        <f>SUM(F6:F12)</f>
        <v>12</v>
      </c>
      <c r="G13" s="15">
        <f>SUM(G6:G12)</f>
        <v>737.6</v>
      </c>
    </row>
  </sheetData>
  <mergeCells count="3">
    <mergeCell ref="E1:G1"/>
    <mergeCell ref="B2:D2"/>
    <mergeCell ref="E2:G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Items</vt:lpstr>
      <vt:lpstr>Weekly Count</vt:lpstr>
      <vt:lpstr>Order List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Restaurant Inventory</dc:title>
  <dc:subject/>
  <dc:description/>
  <cp:keywords/>
  <cp:category/>
  <cp:lastModifiedBy>Unknown</cp:lastModifiedBy>
  <dcterms:created xsi:type="dcterms:W3CDTF">2026-10-19T11:58:59Z</dcterms:created>
  <dcterms:modified xsi:type="dcterms:W3CDTF">2026-10-19T11:58:59Z</dcterms:modified>
</cp:coreProperties>
</file>