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sk Log" state="visible" r:id="rId4"/>
    <sheet sheetId="2" name="Heat Map" state="visible" r:id="rId5"/>
    <sheet sheetId="3" name="Summary" state="visible" r:id="rId6"/>
    <sheet sheetId="4" name="Scoring Guide" state="visible" r:id="rId7"/>
  </sheets>
  <calcPr calcId="171027"/>
</workbook>
</file>

<file path=xl/sharedStrings.xml><?xml version="1.0" encoding="utf-8"?>
<sst xmlns="http://schemas.openxmlformats.org/spreadsheetml/2006/main" count="149" uniqueCount="111">
  <si>
    <t>ID</t>
  </si>
  <si>
    <t>Risk</t>
  </si>
  <si>
    <t>Category</t>
  </si>
  <si>
    <t>Owner</t>
  </si>
  <si>
    <t>Likelihood (1-5)</t>
  </si>
  <si>
    <t>Impact (1-5)</t>
  </si>
  <si>
    <t>Score</t>
  </si>
  <si>
    <t>Rating</t>
  </si>
  <si>
    <t>Response plan</t>
  </si>
  <si>
    <t>Action due</t>
  </si>
  <si>
    <t>Status</t>
  </si>
  <si>
    <t>Likelihood after</t>
  </si>
  <si>
    <t>Impact after</t>
  </si>
  <si>
    <t>Score after</t>
  </si>
  <si>
    <t>Review flag</t>
  </si>
  <si>
    <t>R-01</t>
  </si>
  <si>
    <t>Contractor finishes the build-out late and opening slips</t>
  </si>
  <si>
    <t>Schedule</t>
  </si>
  <si>
    <t>Jen Walsh</t>
  </si>
  <si>
    <t>Weekly site walk with the contractor. Late penalty written into the contract.</t>
  </si>
  <si>
    <t>In progress</t>
  </si>
  <si>
    <t>R-02</t>
  </si>
  <si>
    <t>Build-out costs run over budget</t>
  </si>
  <si>
    <t>Budget</t>
  </si>
  <si>
    <t>Marcus Hale</t>
  </si>
  <si>
    <t>Keep a 10% contingency. Approve every change order in writing first.</t>
  </si>
  <si>
    <t>Open</t>
  </si>
  <si>
    <t>R-03</t>
  </si>
  <si>
    <t>Health inspection fails on the first visit</t>
  </si>
  <si>
    <t>Compliance</t>
  </si>
  <si>
    <t>Book a pre-inspection walk-through with a food safety consultant.</t>
  </si>
  <si>
    <t>R-04</t>
  </si>
  <si>
    <t>Espresso machine delivery delayed by a supplier backorder</t>
  </si>
  <si>
    <t>Suppliers</t>
  </si>
  <si>
    <t>Confirm the ship date. Ask the supplier about a loaner machine.</t>
  </si>
  <si>
    <t>R-05</t>
  </si>
  <si>
    <t>Can't hire enough baristas before opening day</t>
  </si>
  <si>
    <t>People</t>
  </si>
  <si>
    <t>Alicia Moreno</t>
  </si>
  <si>
    <t>Post jobs 6 weeks out. $200 referral bonus for staff.</t>
  </si>
  <si>
    <t>R-06</t>
  </si>
  <si>
    <t>New staff quit during the training weeks</t>
  </si>
  <si>
    <t>Pay for training shifts. Pair each new hire with a lead.</t>
  </si>
  <si>
    <t>R-07</t>
  </si>
  <si>
    <t>Point-of-sale system not set up in time</t>
  </si>
  <si>
    <t>Equipment and tech</t>
  </si>
  <si>
    <t>Devon Price</t>
  </si>
  <si>
    <t>Install and test 2 weeks before opening. Keep a card reader as backup.</t>
  </si>
  <si>
    <t>R-08</t>
  </si>
  <si>
    <t>Internet not installed by opening day</t>
  </si>
  <si>
    <t>Booked the install early. Phone hotspot as backup.</t>
  </si>
  <si>
    <t>Closed</t>
  </si>
  <si>
    <t>R-09</t>
  </si>
  <si>
    <t>Customers slip at the new entrance in winter</t>
  </si>
  <si>
    <t>Safety</t>
  </si>
  <si>
    <t>Heavy-duty mats and an ice-melt contract with the landlord.</t>
  </si>
  <si>
    <t>R-10</t>
  </si>
  <si>
    <t>Grand opening clashes with road work on Main St</t>
  </si>
  <si>
    <t>Checked the city road work calendar. No work planned that week.</t>
  </si>
  <si>
    <t>R-11</t>
  </si>
  <si>
    <t>Sales are slower than forecast for the first 3 months</t>
  </si>
  <si>
    <t>Keep 3 months of rent in reserve. Plan opening promos and a loyalty card.</t>
  </si>
  <si>
    <t>R-12</t>
  </si>
  <si>
    <t>Sign permit not approved before opening</t>
  </si>
  <si>
    <t>Applied early. Temporary banner as a backup.</t>
  </si>
  <si>
    <t>R-13</t>
  </si>
  <si>
    <t>Walk-in cooler fails and stock spoils</t>
  </si>
  <si>
    <t>Service contract plus a temperature alarm that texts the manager.</t>
  </si>
  <si>
    <t>R-14</t>
  </si>
  <si>
    <t>Key supplier raises milk and bean prices</t>
  </si>
  <si>
    <t>Get a quote from a second supplier. Review menu prices in January.</t>
  </si>
  <si>
    <t>Likelihood</t>
  </si>
  <si>
    <t>Impact 1</t>
  </si>
  <si>
    <t>Impact 2</t>
  </si>
  <si>
    <t>Impact 3</t>
  </si>
  <si>
    <t>Impact 4</t>
  </si>
  <si>
    <t>Impact 5</t>
  </si>
  <si>
    <t>Open risks</t>
  </si>
  <si>
    <t>Level</t>
  </si>
  <si>
    <t>5 Almost certain</t>
  </si>
  <si>
    <t>4 Likely</t>
  </si>
  <si>
    <t>3 Possible</t>
  </si>
  <si>
    <t>2 Unlikely</t>
  </si>
  <si>
    <t>1 Rare</t>
  </si>
  <si>
    <t>Total</t>
  </si>
  <si>
    <t>Item</t>
  </si>
  <si>
    <t>Value</t>
  </si>
  <si>
    <t>Today's date</t>
  </si>
  <si>
    <t>High rating at or above</t>
  </si>
  <si>
    <t>Medium rating at or above</t>
  </si>
  <si>
    <t>Risks logged</t>
  </si>
  <si>
    <t>Closed risks</t>
  </si>
  <si>
    <t>Open and rated High</t>
  </si>
  <si>
    <t>Open and rated Medium</t>
  </si>
  <si>
    <t>Open and rated Low</t>
  </si>
  <si>
    <t>Actions overdue</t>
  </si>
  <si>
    <t>Actions due in 2 weeks</t>
  </si>
  <si>
    <t>Total open score now</t>
  </si>
  <si>
    <t>Total open score after actions</t>
  </si>
  <si>
    <t>Open risks by category</t>
  </si>
  <si>
    <t>Impact</t>
  </si>
  <si>
    <t>Rare: very unlikely to happen</t>
  </si>
  <si>
    <t>Minor: barely noticed, fixed in a day</t>
  </si>
  <si>
    <t>Unlikely: could happen, but wouldn't be expected</t>
  </si>
  <si>
    <t>Small: a short delay or a cost that's easy to absorb</t>
  </si>
  <si>
    <t>Possible: about as likely as not</t>
  </si>
  <si>
    <t>Moderate: a noticeable delay or cost that needs a plan</t>
  </si>
  <si>
    <t>Likely: would not be a surprise</t>
  </si>
  <si>
    <t>Major: a big delay, cost or hit to your reputation</t>
  </si>
  <si>
    <t>Almost certain: expected to happen</t>
  </si>
  <si>
    <t>Severe: stops the project or causes serious harm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</si>
</sst>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mmm d,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O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44" customWidth="1"/>
    <col min="3" max="3" width="18" customWidth="1"/>
    <col min="4" max="4" width="15" customWidth="1"/>
    <col min="5" max="6" width="11" customWidth="1"/>
    <col min="7" max="7" width="8" customWidth="1"/>
    <col min="8" max="8" width="10" customWidth="1"/>
    <col min="9" max="9" width="50" customWidth="1"/>
    <col min="10" max="10" width="13" customWidth="1"/>
    <col min="11" max="11" width="12" customWidth="1"/>
    <col min="12" max="13" width="11" customWidth="1"/>
    <col min="15" max="15" width="1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s="2">
        <v>4</v>
      </c>
      <c r="F2" s="2">
        <v>4</v>
      </c>
      <c r="G2" s="2">
        <f>IF(OR(ISBLANK(E2),ISBLANK(F2)),"",E2*F2)</f>
        <v>16</v>
      </c>
      <c r="H2" t="str">
        <f>IF(ISNUMBER(G2),IF(G2&gt;=Summary!$B$3,"High",IF(G2&gt;=Summary!$B$4,"Medium","Low")),"")</f>
        <v>High</v>
      </c>
      <c r="I2" t="s">
        <v>19</v>
      </c>
      <c r="J2" s="3">
        <v>46339</v>
      </c>
      <c r="K2" t="s">
        <v>20</v>
      </c>
      <c r="L2" s="2">
        <v>3</v>
      </c>
      <c r="M2" s="2">
        <v>3</v>
      </c>
      <c r="N2" s="2">
        <f>IF(OR(ISBLANK(L2),ISBLANK(M2)),"",L2*M2)</f>
        <v>9</v>
      </c>
      <c r="O2" t="str">
        <f>IF(ISBLANK(B2),"",IF(K2="Closed","Closed",IF(ISBLANK(J2),"No date",IF(J2&lt;Summary!$B$2,"Action overdue",IF(J2-Summary!$B$2&lt;=14,"Due in 2 weeks","On track")))))</f>
        <v>Due in 2 weeks</v>
      </c>
    </row>
    <row r="3" spans="1:15" x14ac:dyDescent="0.25">
      <c r="A3" t="s">
        <v>21</v>
      </c>
      <c r="B3" t="s">
        <v>22</v>
      </c>
      <c r="C3" t="s">
        <v>23</v>
      </c>
      <c r="D3" t="s">
        <v>24</v>
      </c>
      <c r="E3" s="2">
        <v>3</v>
      </c>
      <c r="F3" s="2">
        <v>4</v>
      </c>
      <c r="G3" s="2">
        <f>IF(OR(ISBLANK(E3),ISBLANK(F3)),"",E3*F3)</f>
        <v>12</v>
      </c>
      <c r="H3" t="str">
        <f>IF(ISNUMBER(G3),IF(G3&gt;=Summary!$B$3,"High",IF(G3&gt;=Summary!$B$4,"Medium","Low")),"")</f>
        <v>Medium</v>
      </c>
      <c r="I3" t="s">
        <v>25</v>
      </c>
      <c r="J3" s="3">
        <v>46346</v>
      </c>
      <c r="K3" t="s">
        <v>26</v>
      </c>
      <c r="L3" s="2">
        <v>2</v>
      </c>
      <c r="M3" s="2">
        <v>3</v>
      </c>
      <c r="N3" s="2">
        <f>IF(OR(ISBLANK(L3),ISBLANK(M3)),"",L3*M3)</f>
        <v>6</v>
      </c>
      <c r="O3" t="str">
        <f>IF(ISBLANK(B3),"",IF(K3="Closed","Closed",IF(ISBLANK(J3),"No date",IF(J3&lt;Summary!$B$2,"Action overdue",IF(J3-Summary!$B$2&lt;=14,"Due in 2 weeks","On track")))))</f>
        <v>Due in 2 weeks</v>
      </c>
    </row>
    <row r="4" spans="1:15" x14ac:dyDescent="0.25">
      <c r="A4" t="s">
        <v>27</v>
      </c>
      <c r="B4" t="s">
        <v>28</v>
      </c>
      <c r="C4" t="s">
        <v>29</v>
      </c>
      <c r="D4" t="s">
        <v>18</v>
      </c>
      <c r="E4" s="2">
        <v>2</v>
      </c>
      <c r="F4" s="2">
        <v>5</v>
      </c>
      <c r="G4" s="2">
        <f>IF(OR(ISBLANK(E4),ISBLANK(F4)),"",E4*F4)</f>
        <v>10</v>
      </c>
      <c r="H4" t="str">
        <f>IF(ISNUMBER(G4),IF(G4&gt;=Summary!$B$3,"High",IF(G4&gt;=Summary!$B$4,"Medium","Low")),"")</f>
        <v>Medium</v>
      </c>
      <c r="I4" t="s">
        <v>30</v>
      </c>
      <c r="J4" s="3">
        <v>46357</v>
      </c>
      <c r="K4" t="s">
        <v>26</v>
      </c>
      <c r="L4" s="2">
        <v>1</v>
      </c>
      <c r="M4" s="2">
        <v>5</v>
      </c>
      <c r="N4" s="2">
        <f>IF(OR(ISBLANK(L4),ISBLANK(M4)),"",L4*M4)</f>
        <v>5</v>
      </c>
      <c r="O4" t="str">
        <f>IF(ISBLANK(B4),"",IF(K4="Closed","Closed",IF(ISBLANK(J4),"No date",IF(J4&lt;Summary!$B$2,"Action overdue",IF(J4-Summary!$B$2&lt;=14,"Due in 2 weeks","On track")))))</f>
        <v>On track</v>
      </c>
    </row>
    <row r="5" spans="1:15" x14ac:dyDescent="0.25">
      <c r="A5" t="s">
        <v>31</v>
      </c>
      <c r="B5" t="s">
        <v>32</v>
      </c>
      <c r="C5" t="s">
        <v>33</v>
      </c>
      <c r="D5" t="s">
        <v>18</v>
      </c>
      <c r="E5" s="2">
        <v>3</v>
      </c>
      <c r="F5" s="2">
        <v>3</v>
      </c>
      <c r="G5" s="2">
        <f>IF(OR(ISBLANK(E5),ISBLANK(F5)),"",E5*F5)</f>
        <v>9</v>
      </c>
      <c r="H5" t="str">
        <f>IF(ISNUMBER(G5),IF(G5&gt;=Summary!$B$3,"High",IF(G5&gt;=Summary!$B$4,"Medium","Low")),"")</f>
        <v>Medium</v>
      </c>
      <c r="I5" t="s">
        <v>34</v>
      </c>
      <c r="J5" s="3">
        <v>46328</v>
      </c>
      <c r="K5" t="s">
        <v>26</v>
      </c>
      <c r="L5" s="2">
        <v>2</v>
      </c>
      <c r="M5" s="2">
        <v>2</v>
      </c>
      <c r="N5" s="2">
        <f>IF(OR(ISBLANK(L5),ISBLANK(M5)),"",L5*M5)</f>
        <v>4</v>
      </c>
      <c r="O5" t="str">
        <f>IF(ISBLANK(B5),"",IF(K5="Closed","Closed",IF(ISBLANK(J5),"No date",IF(J5&lt;Summary!$B$2,"Action overdue",IF(J5-Summary!$B$2&lt;=14,"Due in 2 weeks","On track")))))</f>
        <v>Action overdue</v>
      </c>
    </row>
    <row r="6" spans="1:15" x14ac:dyDescent="0.25">
      <c r="A6" t="s">
        <v>35</v>
      </c>
      <c r="B6" t="s">
        <v>36</v>
      </c>
      <c r="C6" t="s">
        <v>37</v>
      </c>
      <c r="D6" t="s">
        <v>38</v>
      </c>
      <c r="E6" s="2">
        <v>4</v>
      </c>
      <c r="F6" s="2">
        <v>4</v>
      </c>
      <c r="G6" s="2">
        <f>IF(OR(ISBLANK(E6),ISBLANK(F6)),"",E6*F6)</f>
        <v>16</v>
      </c>
      <c r="H6" t="str">
        <f>IF(ISNUMBER(G6),IF(G6&gt;=Summary!$B$3,"High",IF(G6&gt;=Summary!$B$4,"Medium","Low")),"")</f>
        <v>High</v>
      </c>
      <c r="I6" t="s">
        <v>39</v>
      </c>
      <c r="J6" s="3">
        <v>46335</v>
      </c>
      <c r="K6" t="s">
        <v>20</v>
      </c>
      <c r="L6" s="2">
        <v>3</v>
      </c>
      <c r="M6" s="2">
        <v>3</v>
      </c>
      <c r="N6" s="2">
        <f>IF(OR(ISBLANK(L6),ISBLANK(M6)),"",L6*M6)</f>
        <v>9</v>
      </c>
      <c r="O6" t="str">
        <f>IF(ISBLANK(B6),"",IF(K6="Closed","Closed",IF(ISBLANK(J6),"No date",IF(J6&lt;Summary!$B$2,"Action overdue",IF(J6-Summary!$B$2&lt;=14,"Due in 2 weeks","On track")))))</f>
        <v>Due in 2 weeks</v>
      </c>
    </row>
    <row r="7" spans="1:15" x14ac:dyDescent="0.25">
      <c r="A7" t="s">
        <v>40</v>
      </c>
      <c r="B7" t="s">
        <v>41</v>
      </c>
      <c r="C7" t="s">
        <v>37</v>
      </c>
      <c r="D7" t="s">
        <v>38</v>
      </c>
      <c r="E7" s="2">
        <v>2</v>
      </c>
      <c r="F7" s="2">
        <v>3</v>
      </c>
      <c r="G7" s="2">
        <f>IF(OR(ISBLANK(E7),ISBLANK(F7)),"",E7*F7)</f>
        <v>6</v>
      </c>
      <c r="H7" t="str">
        <f>IF(ISNUMBER(G7),IF(G7&gt;=Summary!$B$3,"High",IF(G7&gt;=Summary!$B$4,"Medium","Low")),"")</f>
        <v>Low</v>
      </c>
      <c r="I7" t="s">
        <v>42</v>
      </c>
      <c r="J7" s="3">
        <v>46353</v>
      </c>
      <c r="K7" t="s">
        <v>26</v>
      </c>
      <c r="L7" s="2">
        <v>2</v>
      </c>
      <c r="M7" s="2">
        <v>2</v>
      </c>
      <c r="N7" s="2">
        <f>IF(OR(ISBLANK(L7),ISBLANK(M7)),"",L7*M7)</f>
        <v>4</v>
      </c>
      <c r="O7" t="str">
        <f>IF(ISBLANK(B7),"",IF(K7="Closed","Closed",IF(ISBLANK(J7),"No date",IF(J7&lt;Summary!$B$2,"Action overdue",IF(J7-Summary!$B$2&lt;=14,"Due in 2 weeks","On track")))))</f>
        <v>On track</v>
      </c>
    </row>
    <row r="8" spans="1:15" x14ac:dyDescent="0.25">
      <c r="A8" t="s">
        <v>43</v>
      </c>
      <c r="B8" t="s">
        <v>44</v>
      </c>
      <c r="C8" t="s">
        <v>45</v>
      </c>
      <c r="D8" t="s">
        <v>46</v>
      </c>
      <c r="E8" s="2">
        <v>2</v>
      </c>
      <c r="F8" s="2">
        <v>4</v>
      </c>
      <c r="G8" s="2">
        <f>IF(OR(ISBLANK(E8),ISBLANK(F8)),"",E8*F8)</f>
        <v>8</v>
      </c>
      <c r="H8" t="str">
        <f>IF(ISNUMBER(G8),IF(G8&gt;=Summary!$B$3,"High",IF(G8&gt;=Summary!$B$4,"Medium","Low")),"")</f>
        <v>Medium</v>
      </c>
      <c r="I8" t="s">
        <v>47</v>
      </c>
      <c r="J8" s="3">
        <v>46356</v>
      </c>
      <c r="K8" t="s">
        <v>26</v>
      </c>
      <c r="L8" s="2">
        <v>1</v>
      </c>
      <c r="M8" s="2">
        <v>3</v>
      </c>
      <c r="N8" s="2">
        <f>IF(OR(ISBLANK(L8),ISBLANK(M8)),"",L8*M8)</f>
        <v>3</v>
      </c>
      <c r="O8" t="str">
        <f>IF(ISBLANK(B8),"",IF(K8="Closed","Closed",IF(ISBLANK(J8),"No date",IF(J8&lt;Summary!$B$2,"Action overdue",IF(J8-Summary!$B$2&lt;=14,"Due in 2 weeks","On track")))))</f>
        <v>On track</v>
      </c>
    </row>
    <row r="9" spans="1:15" x14ac:dyDescent="0.25">
      <c r="A9" t="s">
        <v>48</v>
      </c>
      <c r="B9" t="s">
        <v>49</v>
      </c>
      <c r="C9" t="s">
        <v>45</v>
      </c>
      <c r="D9" t="s">
        <v>46</v>
      </c>
      <c r="E9" s="2">
        <v>3</v>
      </c>
      <c r="F9" s="2">
        <v>4</v>
      </c>
      <c r="G9" s="2">
        <f>IF(OR(ISBLANK(E9),ISBLANK(F9)),"",E9*F9)</f>
        <v>12</v>
      </c>
      <c r="H9" t="str">
        <f>IF(ISNUMBER(G9),IF(G9&gt;=Summary!$B$3,"High",IF(G9&gt;=Summary!$B$4,"Medium","Low")),"")</f>
        <v>Medium</v>
      </c>
      <c r="I9" t="s">
        <v>50</v>
      </c>
      <c r="J9" s="3">
        <v>46325</v>
      </c>
      <c r="K9" t="s">
        <v>51</v>
      </c>
      <c r="L9" s="2">
        <v>1</v>
      </c>
      <c r="M9" s="2">
        <v>2</v>
      </c>
      <c r="N9" s="2">
        <f>IF(OR(ISBLANK(L9),ISBLANK(M9)),"",L9*M9)</f>
        <v>2</v>
      </c>
      <c r="O9" t="str">
        <f>IF(ISBLANK(B9),"",IF(K9="Closed","Closed",IF(ISBLANK(J9),"No date",IF(J9&lt;Summary!$B$2,"Action overdue",IF(J9-Summary!$B$2&lt;=14,"Due in 2 weeks","On track")))))</f>
        <v>Closed</v>
      </c>
    </row>
    <row r="10" spans="1:15" x14ac:dyDescent="0.25">
      <c r="A10" t="s">
        <v>52</v>
      </c>
      <c r="B10" t="s">
        <v>53</v>
      </c>
      <c r="C10" t="s">
        <v>54</v>
      </c>
      <c r="D10" t="s">
        <v>24</v>
      </c>
      <c r="E10" s="2">
        <v>3</v>
      </c>
      <c r="F10" s="2">
        <v>3</v>
      </c>
      <c r="G10" s="2">
        <f>IF(OR(ISBLANK(E10),ISBLANK(F10)),"",E10*F10)</f>
        <v>9</v>
      </c>
      <c r="H10" t="str">
        <f>IF(ISNUMBER(G10),IF(G10&gt;=Summary!$B$3,"High",IF(G10&gt;=Summary!$B$4,"Medium","Low")),"")</f>
        <v>Medium</v>
      </c>
      <c r="I10" t="s">
        <v>55</v>
      </c>
      <c r="J10" s="3">
        <v>46353</v>
      </c>
      <c r="K10" t="s">
        <v>26</v>
      </c>
      <c r="L10" s="2">
        <v>1</v>
      </c>
      <c r="M10" s="2">
        <v>3</v>
      </c>
      <c r="N10" s="2">
        <f>IF(OR(ISBLANK(L10),ISBLANK(M10)),"",L10*M10)</f>
        <v>3</v>
      </c>
      <c r="O10" t="str">
        <f>IF(ISBLANK(B10),"",IF(K10="Closed","Closed",IF(ISBLANK(J10),"No date",IF(J10&lt;Summary!$B$2,"Action overdue",IF(J10-Summary!$B$2&lt;=14,"Due in 2 weeks","On track")))))</f>
        <v>On track</v>
      </c>
    </row>
    <row r="11" spans="1:15" x14ac:dyDescent="0.25">
      <c r="A11" t="s">
        <v>56</v>
      </c>
      <c r="B11" t="s">
        <v>57</v>
      </c>
      <c r="C11" t="s">
        <v>17</v>
      </c>
      <c r="D11" t="s">
        <v>24</v>
      </c>
      <c r="E11" s="2">
        <v>2</v>
      </c>
      <c r="F11" s="2">
        <v>3</v>
      </c>
      <c r="G11" s="2">
        <f>IF(OR(ISBLANK(E11),ISBLANK(F11)),"",E11*F11)</f>
        <v>6</v>
      </c>
      <c r="H11" t="str">
        <f>IF(ISNUMBER(G11),IF(G11&gt;=Summary!$B$3,"High",IF(G11&gt;=Summary!$B$4,"Medium","Low")),"")</f>
        <v>Low</v>
      </c>
      <c r="I11" t="s">
        <v>58</v>
      </c>
      <c r="J11" s="3">
        <v>46318</v>
      </c>
      <c r="K11" t="s">
        <v>51</v>
      </c>
      <c r="L11" s="2">
        <v>1</v>
      </c>
      <c r="M11" s="2">
        <v>3</v>
      </c>
      <c r="N11" s="2">
        <f>IF(OR(ISBLANK(L11),ISBLANK(M11)),"",L11*M11)</f>
        <v>3</v>
      </c>
      <c r="O11" t="str">
        <f>IF(ISBLANK(B11),"",IF(K11="Closed","Closed",IF(ISBLANK(J11),"No date",IF(J11&lt;Summary!$B$2,"Action overdue",IF(J11-Summary!$B$2&lt;=14,"Due in 2 weeks","On track")))))</f>
        <v>Closed</v>
      </c>
    </row>
    <row r="12" spans="1:15" x14ac:dyDescent="0.25">
      <c r="A12" t="s">
        <v>59</v>
      </c>
      <c r="B12" t="s">
        <v>60</v>
      </c>
      <c r="C12" t="s">
        <v>23</v>
      </c>
      <c r="D12" t="s">
        <v>24</v>
      </c>
      <c r="E12" s="2">
        <v>3</v>
      </c>
      <c r="F12" s="2">
        <v>5</v>
      </c>
      <c r="G12" s="2">
        <f>IF(OR(ISBLANK(E12),ISBLANK(F12)),"",E12*F12)</f>
        <v>15</v>
      </c>
      <c r="H12" t="str">
        <f>IF(ISNUMBER(G12),IF(G12&gt;=Summary!$B$3,"High",IF(G12&gt;=Summary!$B$4,"Medium","Low")),"")</f>
        <v>High</v>
      </c>
      <c r="I12" t="s">
        <v>61</v>
      </c>
      <c r="J12" s="3">
        <v>46371</v>
      </c>
      <c r="K12" t="s">
        <v>26</v>
      </c>
      <c r="L12" s="2">
        <v>2</v>
      </c>
      <c r="M12" s="2">
        <v>4</v>
      </c>
      <c r="N12" s="2">
        <f>IF(OR(ISBLANK(L12),ISBLANK(M12)),"",L12*M12)</f>
        <v>8</v>
      </c>
      <c r="O12" t="str">
        <f>IF(ISBLANK(B12),"",IF(K12="Closed","Closed",IF(ISBLANK(J12),"No date",IF(J12&lt;Summary!$B$2,"Action overdue",IF(J12-Summary!$B$2&lt;=14,"Due in 2 weeks","On track")))))</f>
        <v>On track</v>
      </c>
    </row>
    <row r="13" spans="1:15" x14ac:dyDescent="0.25">
      <c r="A13" t="s">
        <v>62</v>
      </c>
      <c r="B13" t="s">
        <v>63</v>
      </c>
      <c r="C13" t="s">
        <v>29</v>
      </c>
      <c r="D13" t="s">
        <v>18</v>
      </c>
      <c r="E13" s="2">
        <v>3</v>
      </c>
      <c r="F13" s="2">
        <v>2</v>
      </c>
      <c r="G13" s="2">
        <f>IF(OR(ISBLANK(E13),ISBLANK(F13)),"",E13*F13)</f>
        <v>6</v>
      </c>
      <c r="H13" t="str">
        <f>IF(ISNUMBER(G13),IF(G13&gt;=Summary!$B$3,"High",IF(G13&gt;=Summary!$B$4,"Medium","Low")),"")</f>
        <v>Low</v>
      </c>
      <c r="I13" t="s">
        <v>64</v>
      </c>
      <c r="J13" s="3">
        <v>46331</v>
      </c>
      <c r="K13" t="s">
        <v>20</v>
      </c>
      <c r="L13" s="2">
        <v>1</v>
      </c>
      <c r="M13" s="2">
        <v>2</v>
      </c>
      <c r="N13" s="2">
        <f>IF(OR(ISBLANK(L13),ISBLANK(M13)),"",L13*M13)</f>
        <v>2</v>
      </c>
      <c r="O13" t="str">
        <f>IF(ISBLANK(B13),"",IF(K13="Closed","Closed",IF(ISBLANK(J13),"No date",IF(J13&lt;Summary!$B$2,"Action overdue",IF(J13-Summary!$B$2&lt;=14,"Due in 2 weeks","On track")))))</f>
        <v>Action overdue</v>
      </c>
    </row>
    <row r="14" spans="1:15" x14ac:dyDescent="0.25">
      <c r="A14" t="s">
        <v>65</v>
      </c>
      <c r="B14" t="s">
        <v>66</v>
      </c>
      <c r="C14" t="s">
        <v>45</v>
      </c>
      <c r="D14" t="s">
        <v>46</v>
      </c>
      <c r="E14" s="2">
        <v>2</v>
      </c>
      <c r="F14" s="2">
        <v>4</v>
      </c>
      <c r="G14" s="2">
        <f>IF(OR(ISBLANK(E14),ISBLANK(F14)),"",E14*F14)</f>
        <v>8</v>
      </c>
      <c r="H14" t="str">
        <f>IF(ISNUMBER(G14),IF(G14&gt;=Summary!$B$3,"High",IF(G14&gt;=Summary!$B$4,"Medium","Low")),"")</f>
        <v>Medium</v>
      </c>
      <c r="I14" t="s">
        <v>67</v>
      </c>
      <c r="J14" s="3">
        <v>46360</v>
      </c>
      <c r="K14" t="s">
        <v>26</v>
      </c>
      <c r="L14" s="2">
        <v>1</v>
      </c>
      <c r="M14" s="2">
        <v>3</v>
      </c>
      <c r="N14" s="2">
        <f>IF(OR(ISBLANK(L14),ISBLANK(M14)),"",L14*M14)</f>
        <v>3</v>
      </c>
      <c r="O14" t="str">
        <f>IF(ISBLANK(B14),"",IF(K14="Closed","Closed",IF(ISBLANK(J14),"No date",IF(J14&lt;Summary!$B$2,"Action overdue",IF(J14-Summary!$B$2&lt;=14,"Due in 2 weeks","On track")))))</f>
        <v>On track</v>
      </c>
    </row>
    <row r="15" spans="1:15" x14ac:dyDescent="0.25">
      <c r="A15" t="s">
        <v>68</v>
      </c>
      <c r="B15" t="s">
        <v>69</v>
      </c>
      <c r="C15" t="s">
        <v>33</v>
      </c>
      <c r="D15" t="s">
        <v>38</v>
      </c>
      <c r="E15" s="2">
        <v>3</v>
      </c>
      <c r="F15" s="2">
        <v>3</v>
      </c>
      <c r="G15" s="2">
        <f>IF(OR(ISBLANK(E15),ISBLANK(F15)),"",E15*F15)</f>
        <v>9</v>
      </c>
      <c r="H15" t="str">
        <f>IF(ISNUMBER(G15),IF(G15&gt;=Summary!$B$3,"High",IF(G15&gt;=Summary!$B$4,"Medium","Low")),"")</f>
        <v>Medium</v>
      </c>
      <c r="I15" t="s">
        <v>70</v>
      </c>
      <c r="J15" s="3">
        <v>46402</v>
      </c>
      <c r="K15" t="s">
        <v>26</v>
      </c>
      <c r="L15" s="2">
        <v>3</v>
      </c>
      <c r="M15" s="2">
        <v>2</v>
      </c>
      <c r="N15" s="2">
        <f>IF(OR(ISBLANK(L15),ISBLANK(M15)),"",L15*M15)</f>
        <v>6</v>
      </c>
      <c r="O15" t="str">
        <f>IF(ISBLANK(B15),"",IF(K15="Closed","Closed",IF(ISBLANK(J15),"No date",IF(J15&lt;Summary!$B$2,"Action overdue",IF(J15-Summary!$B$2&lt;=14,"Due in 2 weeks","On track")))))</f>
        <v>On track</v>
      </c>
    </row>
    <row r="16" spans="1:15" x14ac:dyDescent="0.25">
      <c r="E16" s="2"/>
      <c r="F16" s="2"/>
      <c r="G16" s="2" t="str">
        <f>IF(OR(ISBLANK(E16),ISBLANK(F16)),"",E16*F16)</f>
        <v/>
      </c>
      <c r="H16" t="str">
        <f>IF(ISNUMBER(G16),IF(G16&gt;=Summary!$B$3,"High",IF(G16&gt;=Summary!$B$4,"Medium","Low")),"")</f>
        <v/>
      </c>
      <c r="J16" s="3"/>
      <c r="L16" s="2"/>
      <c r="M16" s="2"/>
      <c r="N16" s="2" t="str">
        <f>IF(OR(ISBLANK(L16),ISBLANK(M16)),"",L16*M16)</f>
        <v/>
      </c>
      <c r="O16" t="str">
        <f>IF(ISBLANK(B16),"",IF(K16="Closed","Closed",IF(ISBLANK(J16),"No date",IF(J16&lt;Summary!$B$2,"Action overdue",IF(J16-Summary!$B$2&lt;=14,"Due in 2 weeks","On track")))))</f>
        <v/>
      </c>
    </row>
    <row r="17" spans="1:15" x14ac:dyDescent="0.25">
      <c r="E17" s="2"/>
      <c r="F17" s="2"/>
      <c r="G17" s="2" t="str">
        <f>IF(OR(ISBLANK(E17),ISBLANK(F17)),"",E17*F17)</f>
        <v/>
      </c>
      <c r="H17" t="str">
        <f>IF(ISNUMBER(G17),IF(G17&gt;=Summary!$B$3,"High",IF(G17&gt;=Summary!$B$4,"Medium","Low")),"")</f>
        <v/>
      </c>
      <c r="J17" s="3"/>
      <c r="L17" s="2"/>
      <c r="M17" s="2"/>
      <c r="N17" s="2" t="str">
        <f>IF(OR(ISBLANK(L17),ISBLANK(M17)),"",L17*M17)</f>
        <v/>
      </c>
      <c r="O17" t="str">
        <f>IF(ISBLANK(B17),"",IF(K17="Closed","Closed",IF(ISBLANK(J17),"No date",IF(J17&lt;Summary!$B$2,"Action overdue",IF(J17-Summary!$B$2&lt;=14,"Due in 2 weeks","On track")))))</f>
        <v/>
      </c>
    </row>
    <row r="18" spans="1:15" x14ac:dyDescent="0.25">
      <c r="E18" s="2"/>
      <c r="F18" s="2"/>
      <c r="G18" s="2" t="str">
        <f>IF(OR(ISBLANK(E18),ISBLANK(F18)),"",E18*F18)</f>
        <v/>
      </c>
      <c r="H18" t="str">
        <f>IF(ISNUMBER(G18),IF(G18&gt;=Summary!$B$3,"High",IF(G18&gt;=Summary!$B$4,"Medium","Low")),"")</f>
        <v/>
      </c>
      <c r="J18" s="3"/>
      <c r="L18" s="2"/>
      <c r="M18" s="2"/>
      <c r="N18" s="2" t="str">
        <f>IF(OR(ISBLANK(L18),ISBLANK(M18)),"",L18*M18)</f>
        <v/>
      </c>
      <c r="O18" t="str">
        <f>IF(ISBLANK(B18),"",IF(K18="Closed","Closed",IF(ISBLANK(J18),"No date",IF(J18&lt;Summary!$B$2,"Action overdue",IF(J18-Summary!$B$2&lt;=14,"Due in 2 weeks","On track")))))</f>
        <v/>
      </c>
    </row>
    <row r="19" spans="1:15" x14ac:dyDescent="0.25">
      <c r="E19" s="2"/>
      <c r="F19" s="2"/>
      <c r="G19" s="2" t="str">
        <f>IF(OR(ISBLANK(E19),ISBLANK(F19)),"",E19*F19)</f>
        <v/>
      </c>
      <c r="H19" t="str">
        <f>IF(ISNUMBER(G19),IF(G19&gt;=Summary!$B$3,"High",IF(G19&gt;=Summary!$B$4,"Medium","Low")),"")</f>
        <v/>
      </c>
      <c r="J19" s="3"/>
      <c r="L19" s="2"/>
      <c r="M19" s="2"/>
      <c r="N19" s="2" t="str">
        <f>IF(OR(ISBLANK(L19),ISBLANK(M19)),"",L19*M19)</f>
        <v/>
      </c>
      <c r="O19" t="str">
        <f>IF(ISBLANK(B19),"",IF(K19="Closed","Closed",IF(ISBLANK(J19),"No date",IF(J19&lt;Summary!$B$2,"Action overdue",IF(J19-Summary!$B$2&lt;=14,"Due in 2 weeks","On track")))))</f>
        <v/>
      </c>
    </row>
    <row r="20" spans="1:15" x14ac:dyDescent="0.25">
      <c r="E20" s="2"/>
      <c r="F20" s="2"/>
      <c r="G20" s="2" t="str">
        <f>IF(OR(ISBLANK(E20),ISBLANK(F20)),"",E20*F20)</f>
        <v/>
      </c>
      <c r="H20" t="str">
        <f>IF(ISNUMBER(G20),IF(G20&gt;=Summary!$B$3,"High",IF(G20&gt;=Summary!$B$4,"Medium","Low")),"")</f>
        <v/>
      </c>
      <c r="J20" s="3"/>
      <c r="L20" s="2"/>
      <c r="M20" s="2"/>
      <c r="N20" s="2" t="str">
        <f>IF(OR(ISBLANK(L20),ISBLANK(M20)),"",L20*M20)</f>
        <v/>
      </c>
      <c r="O20" t="str">
        <f>IF(ISBLANK(B20),"",IF(K20="Closed","Closed",IF(ISBLANK(J20),"No date",IF(J20&lt;Summary!$B$2,"Action overdue",IF(J20-Summary!$B$2&lt;=14,"Due in 2 weeks","On track")))))</f>
        <v/>
      </c>
    </row>
    <row r="21" spans="1:15" x14ac:dyDescent="0.25">
      <c r="E21" s="2"/>
      <c r="F21" s="2"/>
      <c r="G21" s="2" t="str">
        <f>IF(OR(ISBLANK(E21),ISBLANK(F21)),"",E21*F21)</f>
        <v/>
      </c>
      <c r="H21" t="str">
        <f>IF(ISNUMBER(G21),IF(G21&gt;=Summary!$B$3,"High",IF(G21&gt;=Summary!$B$4,"Medium","Low")),"")</f>
        <v/>
      </c>
      <c r="J21" s="3"/>
      <c r="L21" s="2"/>
      <c r="M21" s="2"/>
      <c r="N21" s="2" t="str">
        <f>IF(OR(ISBLANK(L21),ISBLANK(M21)),"",L21*M21)</f>
        <v/>
      </c>
      <c r="O21" t="str">
        <f>IF(ISBLANK(B21),"",IF(K21="Closed","Closed",IF(ISBLANK(J21),"No date",IF(J21&lt;Summary!$B$2,"Action overdue",IF(J21-Summary!$B$2&lt;=14,"Due in 2 weeks","On track")))))</f>
        <v/>
      </c>
    </row>
    <row r="22" spans="1:15" x14ac:dyDescent="0.25">
      <c r="E22" s="2"/>
      <c r="F22" s="2"/>
      <c r="G22" s="2" t="str">
        <f>IF(OR(ISBLANK(E22),ISBLANK(F22)),"",E22*F22)</f>
        <v/>
      </c>
      <c r="H22" t="str">
        <f>IF(ISNUMBER(G22),IF(G22&gt;=Summary!$B$3,"High",IF(G22&gt;=Summary!$B$4,"Medium","Low")),"")</f>
        <v/>
      </c>
      <c r="J22" s="3"/>
      <c r="L22" s="2"/>
      <c r="M22" s="2"/>
      <c r="N22" s="2" t="str">
        <f>IF(OR(ISBLANK(L22),ISBLANK(M22)),"",L22*M22)</f>
        <v/>
      </c>
      <c r="O22" t="str">
        <f>IF(ISBLANK(B22),"",IF(K22="Closed","Closed",IF(ISBLANK(J22),"No date",IF(J22&lt;Summary!$B$2,"Action overdue",IF(J22-Summary!$B$2&lt;=14,"Due in 2 weeks","On track")))))</f>
        <v/>
      </c>
    </row>
    <row r="23" spans="1:15" x14ac:dyDescent="0.25">
      <c r="E23" s="2"/>
      <c r="F23" s="2"/>
      <c r="G23" s="2" t="str">
        <f>IF(OR(ISBLANK(E23),ISBLANK(F23)),"",E23*F23)</f>
        <v/>
      </c>
      <c r="H23" t="str">
        <f>IF(ISNUMBER(G23),IF(G23&gt;=Summary!$B$3,"High",IF(G23&gt;=Summary!$B$4,"Medium","Low")),"")</f>
        <v/>
      </c>
      <c r="J23" s="3"/>
      <c r="L23" s="2"/>
      <c r="M23" s="2"/>
      <c r="N23" s="2" t="str">
        <f>IF(OR(ISBLANK(L23),ISBLANK(M23)),"",L23*M23)</f>
        <v/>
      </c>
      <c r="O23" t="str">
        <f>IF(ISBLANK(B23),"",IF(K23="Closed","Closed",IF(ISBLANK(J23),"No date",IF(J23&lt;Summary!$B$2,"Action overdue",IF(J23-Summary!$B$2&lt;=14,"Due in 2 weeks","On track")))))</f>
        <v/>
      </c>
    </row>
    <row r="24" spans="1:15" x14ac:dyDescent="0.25">
      <c r="E24" s="2"/>
      <c r="F24" s="2"/>
      <c r="G24" s="2" t="str">
        <f>IF(OR(ISBLANK(E24),ISBLANK(F24)),"",E24*F24)</f>
        <v/>
      </c>
      <c r="H24" t="str">
        <f>IF(ISNUMBER(G24),IF(G24&gt;=Summary!$B$3,"High",IF(G24&gt;=Summary!$B$4,"Medium","Low")),"")</f>
        <v/>
      </c>
      <c r="J24" s="3"/>
      <c r="L24" s="2"/>
      <c r="M24" s="2"/>
      <c r="N24" s="2" t="str">
        <f>IF(OR(ISBLANK(L24),ISBLANK(M24)),"",L24*M24)</f>
        <v/>
      </c>
      <c r="O24" t="str">
        <f>IF(ISBLANK(B24),"",IF(K24="Closed","Closed",IF(ISBLANK(J24),"No date",IF(J24&lt;Summary!$B$2,"Action overdue",IF(J24-Summary!$B$2&lt;=14,"Due in 2 weeks","On track")))))</f>
        <v/>
      </c>
    </row>
    <row r="25" spans="1:15" x14ac:dyDescent="0.25">
      <c r="E25" s="2"/>
      <c r="F25" s="2"/>
      <c r="G25" s="2" t="str">
        <f>IF(OR(ISBLANK(E25),ISBLANK(F25)),"",E25*F25)</f>
        <v/>
      </c>
      <c r="H25" t="str">
        <f>IF(ISNUMBER(G25),IF(G25&gt;=Summary!$B$3,"High",IF(G25&gt;=Summary!$B$4,"Medium","Low")),"")</f>
        <v/>
      </c>
      <c r="J25" s="3"/>
      <c r="L25" s="2"/>
      <c r="M25" s="2"/>
      <c r="N25" s="2" t="str">
        <f>IF(OR(ISBLANK(L25),ISBLANK(M25)),"",L25*M25)</f>
        <v/>
      </c>
      <c r="O25" t="str">
        <f>IF(ISBLANK(B25),"",IF(K25="Closed","Closed",IF(ISBLANK(J25),"No date",IF(J25&lt;Summary!$B$2,"Action overdue",IF(J25-Summary!$B$2&lt;=14,"Due in 2 weeks","On track")))))</f>
        <v/>
      </c>
    </row>
    <row r="26" spans="1:15" x14ac:dyDescent="0.25">
      <c r="E26" s="2"/>
      <c r="F26" s="2"/>
      <c r="G26" s="2" t="str">
        <f>IF(OR(ISBLANK(E26),ISBLANK(F26)),"",E26*F26)</f>
        <v/>
      </c>
      <c r="H26" t="str">
        <f>IF(ISNUMBER(G26),IF(G26&gt;=Summary!$B$3,"High",IF(G26&gt;=Summary!$B$4,"Medium","Low")),"")</f>
        <v/>
      </c>
      <c r="J26" s="3"/>
      <c r="L26" s="2"/>
      <c r="M26" s="2"/>
      <c r="N26" s="2" t="str">
        <f>IF(OR(ISBLANK(L26),ISBLANK(M26)),"",L26*M26)</f>
        <v/>
      </c>
      <c r="O26" t="str">
        <f>IF(ISBLANK(B26),"",IF(K26="Closed","Closed",IF(ISBLANK(J26),"No date",IF(J26&lt;Summary!$B$2,"Action overdue",IF(J26-Summary!$B$2&lt;=14,"Due in 2 weeks","On track")))))</f>
        <v/>
      </c>
    </row>
    <row r="27" spans="1:15" x14ac:dyDescent="0.25">
      <c r="E27" s="2"/>
      <c r="F27" s="2"/>
      <c r="G27" s="2" t="str">
        <f>IF(OR(ISBLANK(E27),ISBLANK(F27)),"",E27*F27)</f>
        <v/>
      </c>
      <c r="H27" t="str">
        <f>IF(ISNUMBER(G27),IF(G27&gt;=Summary!$B$3,"High",IF(G27&gt;=Summary!$B$4,"Medium","Low")),"")</f>
        <v/>
      </c>
      <c r="J27" s="3"/>
      <c r="L27" s="2"/>
      <c r="M27" s="2"/>
      <c r="N27" s="2" t="str">
        <f>IF(OR(ISBLANK(L27),ISBLANK(M27)),"",L27*M27)</f>
        <v/>
      </c>
      <c r="O27" t="str">
        <f>IF(ISBLANK(B27),"",IF(K27="Closed","Closed",IF(ISBLANK(J27),"No date",IF(J27&lt;Summary!$B$2,"Action overdue",IF(J27-Summary!$B$2&lt;=14,"Due in 2 weeks","On track")))))</f>
        <v/>
      </c>
    </row>
    <row r="28" spans="1:15" x14ac:dyDescent="0.25">
      <c r="E28" s="2"/>
      <c r="F28" s="2"/>
      <c r="G28" s="2" t="str">
        <f>IF(OR(ISBLANK(E28),ISBLANK(F28)),"",E28*F28)</f>
        <v/>
      </c>
      <c r="H28" t="str">
        <f>IF(ISNUMBER(G28),IF(G28&gt;=Summary!$B$3,"High",IF(G28&gt;=Summary!$B$4,"Medium","Low")),"")</f>
        <v/>
      </c>
      <c r="J28" s="3"/>
      <c r="L28" s="2"/>
      <c r="M28" s="2"/>
      <c r="N28" s="2" t="str">
        <f>IF(OR(ISBLANK(L28),ISBLANK(M28)),"",L28*M28)</f>
        <v/>
      </c>
      <c r="O28" t="str">
        <f>IF(ISBLANK(B28),"",IF(K28="Closed","Closed",IF(ISBLANK(J28),"No date",IF(J28&lt;Summary!$B$2,"Action overdue",IF(J28-Summary!$B$2&lt;=14,"Due in 2 weeks","On track")))))</f>
        <v/>
      </c>
    </row>
    <row r="29" spans="1:15" x14ac:dyDescent="0.25">
      <c r="E29" s="2"/>
      <c r="F29" s="2"/>
      <c r="G29" s="2" t="str">
        <f>IF(OR(ISBLANK(E29),ISBLANK(F29)),"",E29*F29)</f>
        <v/>
      </c>
      <c r="H29" t="str">
        <f>IF(ISNUMBER(G29),IF(G29&gt;=Summary!$B$3,"High",IF(G29&gt;=Summary!$B$4,"Medium","Low")),"")</f>
        <v/>
      </c>
      <c r="J29" s="3"/>
      <c r="L29" s="2"/>
      <c r="M29" s="2"/>
      <c r="N29" s="2" t="str">
        <f>IF(OR(ISBLANK(L29),ISBLANK(M29)),"",L29*M29)</f>
        <v/>
      </c>
      <c r="O29" t="str">
        <f>IF(ISBLANK(B29),"",IF(K29="Closed","Closed",IF(ISBLANK(J29),"No date",IF(J29&lt;Summary!$B$2,"Action overdue",IF(J29-Summary!$B$2&lt;=14,"Due in 2 weeks","On track")))))</f>
        <v/>
      </c>
    </row>
    <row r="30" spans="1:15" x14ac:dyDescent="0.25">
      <c r="E30" s="2"/>
      <c r="F30" s="2"/>
      <c r="G30" s="2" t="str">
        <f>IF(OR(ISBLANK(E30),ISBLANK(F30)),"",E30*F30)</f>
        <v/>
      </c>
      <c r="H30" t="str">
        <f>IF(ISNUMBER(G30),IF(G30&gt;=Summary!$B$3,"High",IF(G30&gt;=Summary!$B$4,"Medium","Low")),"")</f>
        <v/>
      </c>
      <c r="J30" s="3"/>
      <c r="L30" s="2"/>
      <c r="M30" s="2"/>
      <c r="N30" s="2" t="str">
        <f>IF(OR(ISBLANK(L30),ISBLANK(M30)),"",L30*M30)</f>
        <v/>
      </c>
      <c r="O30" t="str">
        <f>IF(ISBLANK(B30),"",IF(K30="Closed","Closed",IF(ISBLANK(J30),"No date",IF(J30&lt;Summary!$B$2,"Action overdue",IF(J30-Summary!$B$2&lt;=14,"Due in 2 weeks","On track")))))</f>
        <v/>
      </c>
    </row>
    <row r="31" spans="1:15" x14ac:dyDescent="0.25">
      <c r="E31" s="2"/>
      <c r="F31" s="2"/>
      <c r="G31" s="2" t="str">
        <f>IF(OR(ISBLANK(E31),ISBLANK(F31)),"",E31*F31)</f>
        <v/>
      </c>
      <c r="H31" t="str">
        <f>IF(ISNUMBER(G31),IF(G31&gt;=Summary!$B$3,"High",IF(G31&gt;=Summary!$B$4,"Medium","Low")),"")</f>
        <v/>
      </c>
      <c r="J31" s="3"/>
      <c r="L31" s="2"/>
      <c r="M31" s="2"/>
      <c r="N31" s="2" t="str">
        <f>IF(OR(ISBLANK(L31),ISBLANK(M31)),"",L31*M31)</f>
        <v/>
      </c>
      <c r="O31" t="str">
        <f>IF(ISBLANK(B31),"",IF(K31="Closed","Closed",IF(ISBLANK(J31),"No date",IF(J31&lt;Summary!$B$2,"Action overdue",IF(J31-Summary!$B$2&lt;=14,"Due in 2 weeks","On track")))))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6" width="10" customWidth="1"/>
    <col min="7" max="7" width="11" customWidth="1"/>
    <col min="8" max="8" width="6" hidden="1" customWidth="1"/>
  </cols>
  <sheetData>
    <row r="1" spans="1:8" s="1" customFormat="1" x14ac:dyDescent="0.25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</row>
    <row r="2" spans="1:8" x14ac:dyDescent="0.25">
      <c r="A2" t="s">
        <v>79</v>
      </c>
      <c r="B2" s="2">
        <f>COUNTIFS('Risk Log'!$E$2:$E$31,$H2,'Risk Log'!$F$2:$F$31,1,'Risk Log'!$K$2:$K$31,"&lt;&gt;Closed")</f>
        <v>0</v>
      </c>
      <c r="C2" s="2">
        <f>COUNTIFS('Risk Log'!$E$2:$E$31,$H2,'Risk Log'!$F$2:$F$31,2,'Risk Log'!$K$2:$K$31,"&lt;&gt;Closed")</f>
        <v>0</v>
      </c>
      <c r="D2" s="2">
        <f>COUNTIFS('Risk Log'!$E$2:$E$31,$H2,'Risk Log'!$F$2:$F$31,3,'Risk Log'!$K$2:$K$31,"&lt;&gt;Closed")</f>
        <v>0</v>
      </c>
      <c r="E2" s="2">
        <f>COUNTIFS('Risk Log'!$E$2:$E$31,$H2,'Risk Log'!$F$2:$F$31,4,'Risk Log'!$K$2:$K$31,"&lt;&gt;Closed")</f>
        <v>0</v>
      </c>
      <c r="F2" s="2">
        <f>COUNTIFS('Risk Log'!$E$2:$E$31,$H2,'Risk Log'!$F$2:$F$31,5,'Risk Log'!$K$2:$K$31,"&lt;&gt;Closed")</f>
        <v>0</v>
      </c>
      <c r="G2" s="2">
        <f>SUM(B2:F2)</f>
        <v>0</v>
      </c>
      <c r="H2" s="2">
        <v>5</v>
      </c>
    </row>
    <row r="3" spans="1:8" x14ac:dyDescent="0.25">
      <c r="A3" t="s">
        <v>80</v>
      </c>
      <c r="B3" s="2">
        <f>COUNTIFS('Risk Log'!$E$2:$E$31,$H3,'Risk Log'!$F$2:$F$31,1,'Risk Log'!$K$2:$K$31,"&lt;&gt;Closed")</f>
        <v>0</v>
      </c>
      <c r="C3" s="2">
        <f>COUNTIFS('Risk Log'!$E$2:$E$31,$H3,'Risk Log'!$F$2:$F$31,2,'Risk Log'!$K$2:$K$31,"&lt;&gt;Closed")</f>
        <v>0</v>
      </c>
      <c r="D3" s="2">
        <f>COUNTIFS('Risk Log'!$E$2:$E$31,$H3,'Risk Log'!$F$2:$F$31,3,'Risk Log'!$K$2:$K$31,"&lt;&gt;Closed")</f>
        <v>0</v>
      </c>
      <c r="E3" s="2">
        <f>COUNTIFS('Risk Log'!$E$2:$E$31,$H3,'Risk Log'!$F$2:$F$31,4,'Risk Log'!$K$2:$K$31,"&lt;&gt;Closed")</f>
        <v>2</v>
      </c>
      <c r="F3" s="2">
        <f>COUNTIFS('Risk Log'!$E$2:$E$31,$H3,'Risk Log'!$F$2:$F$31,5,'Risk Log'!$K$2:$K$31,"&lt;&gt;Closed")</f>
        <v>0</v>
      </c>
      <c r="G3" s="2">
        <f>SUM(B3:F3)</f>
        <v>2</v>
      </c>
      <c r="H3" s="2">
        <v>4</v>
      </c>
    </row>
    <row r="4" spans="1:8" x14ac:dyDescent="0.25">
      <c r="A4" t="s">
        <v>81</v>
      </c>
      <c r="B4" s="2">
        <f>COUNTIFS('Risk Log'!$E$2:$E$31,$H4,'Risk Log'!$F$2:$F$31,1,'Risk Log'!$K$2:$K$31,"&lt;&gt;Closed")</f>
        <v>0</v>
      </c>
      <c r="C4" s="2">
        <f>COUNTIFS('Risk Log'!$E$2:$E$31,$H4,'Risk Log'!$F$2:$F$31,2,'Risk Log'!$K$2:$K$31,"&lt;&gt;Closed")</f>
        <v>1</v>
      </c>
      <c r="D4" s="2">
        <f>COUNTIFS('Risk Log'!$E$2:$E$31,$H4,'Risk Log'!$F$2:$F$31,3,'Risk Log'!$K$2:$K$31,"&lt;&gt;Closed")</f>
        <v>3</v>
      </c>
      <c r="E4" s="2">
        <f>COUNTIFS('Risk Log'!$E$2:$E$31,$H4,'Risk Log'!$F$2:$F$31,4,'Risk Log'!$K$2:$K$31,"&lt;&gt;Closed")</f>
        <v>1</v>
      </c>
      <c r="F4" s="2">
        <f>COUNTIFS('Risk Log'!$E$2:$E$31,$H4,'Risk Log'!$F$2:$F$31,5,'Risk Log'!$K$2:$K$31,"&lt;&gt;Closed")</f>
        <v>1</v>
      </c>
      <c r="G4" s="2">
        <f>SUM(B4:F4)</f>
        <v>6</v>
      </c>
      <c r="H4" s="2">
        <v>3</v>
      </c>
    </row>
    <row r="5" spans="1:8" x14ac:dyDescent="0.25">
      <c r="A5" t="s">
        <v>82</v>
      </c>
      <c r="B5" s="2">
        <f>COUNTIFS('Risk Log'!$E$2:$E$31,$H5,'Risk Log'!$F$2:$F$31,1,'Risk Log'!$K$2:$K$31,"&lt;&gt;Closed")</f>
        <v>0</v>
      </c>
      <c r="C5" s="2">
        <f>COUNTIFS('Risk Log'!$E$2:$E$31,$H5,'Risk Log'!$F$2:$F$31,2,'Risk Log'!$K$2:$K$31,"&lt;&gt;Closed")</f>
        <v>0</v>
      </c>
      <c r="D5" s="2">
        <f>COUNTIFS('Risk Log'!$E$2:$E$31,$H5,'Risk Log'!$F$2:$F$31,3,'Risk Log'!$K$2:$K$31,"&lt;&gt;Closed")</f>
        <v>1</v>
      </c>
      <c r="E5" s="2">
        <f>COUNTIFS('Risk Log'!$E$2:$E$31,$H5,'Risk Log'!$F$2:$F$31,4,'Risk Log'!$K$2:$K$31,"&lt;&gt;Closed")</f>
        <v>2</v>
      </c>
      <c r="F5" s="2">
        <f>COUNTIFS('Risk Log'!$E$2:$E$31,$H5,'Risk Log'!$F$2:$F$31,5,'Risk Log'!$K$2:$K$31,"&lt;&gt;Closed")</f>
        <v>1</v>
      </c>
      <c r="G5" s="2">
        <f>SUM(B5:F5)</f>
        <v>4</v>
      </c>
      <c r="H5" s="2">
        <v>2</v>
      </c>
    </row>
    <row r="6" spans="1:8" x14ac:dyDescent="0.25">
      <c r="A6" t="s">
        <v>83</v>
      </c>
      <c r="B6" s="2">
        <f>COUNTIFS('Risk Log'!$E$2:$E$31,$H6,'Risk Log'!$F$2:$F$31,1,'Risk Log'!$K$2:$K$31,"&lt;&gt;Closed")</f>
        <v>0</v>
      </c>
      <c r="C6" s="2">
        <f>COUNTIFS('Risk Log'!$E$2:$E$31,$H6,'Risk Log'!$F$2:$F$31,2,'Risk Log'!$K$2:$K$31,"&lt;&gt;Closed")</f>
        <v>0</v>
      </c>
      <c r="D6" s="2">
        <f>COUNTIFS('Risk Log'!$E$2:$E$31,$H6,'Risk Log'!$F$2:$F$31,3,'Risk Log'!$K$2:$K$31,"&lt;&gt;Closed")</f>
        <v>0</v>
      </c>
      <c r="E6" s="2">
        <f>COUNTIFS('Risk Log'!$E$2:$E$31,$H6,'Risk Log'!$F$2:$F$31,4,'Risk Log'!$K$2:$K$31,"&lt;&gt;Closed")</f>
        <v>0</v>
      </c>
      <c r="F6" s="2">
        <f>COUNTIFS('Risk Log'!$E$2:$E$31,$H6,'Risk Log'!$F$2:$F$31,5,'Risk Log'!$K$2:$K$31,"&lt;&gt;Closed")</f>
        <v>0</v>
      </c>
      <c r="G6" s="2">
        <f>SUM(B6:F6)</f>
        <v>0</v>
      </c>
      <c r="H6" s="2">
        <v>1</v>
      </c>
    </row>
    <row r="7" spans="1:8" x14ac:dyDescent="0.25">
      <c r="A7" t="s">
        <v>84</v>
      </c>
      <c r="B7" s="2">
        <f>SUM(B2:B6)</f>
        <v>0</v>
      </c>
      <c r="C7" s="2">
        <f>SUM(C2:C6)</f>
        <v>1</v>
      </c>
      <c r="D7" s="2">
        <f>SUM(D2:D6)</f>
        <v>4</v>
      </c>
      <c r="E7" s="2">
        <f>SUM(E2:E6)</f>
        <v>5</v>
      </c>
      <c r="F7" s="2">
        <f>SUM(F2:F6)</f>
        <v>2</v>
      </c>
      <c r="G7" s="2">
        <f>SUM(G2:G6)</f>
        <v>12</v>
      </c>
      <c r="H7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4" customWidth="1"/>
  </cols>
  <sheetData>
    <row r="1" spans="1:2" s="1" customFormat="1" x14ac:dyDescent="0.25">
      <c r="A1" s="1" t="s">
        <v>85</v>
      </c>
      <c r="B1" s="1" t="s">
        <v>86</v>
      </c>
    </row>
    <row r="2" spans="1:2" x14ac:dyDescent="0.25">
      <c r="A2" t="s">
        <v>87</v>
      </c>
      <c r="B2" s="3">
        <f>DATE(2026,11,6)</f>
        <v>46332</v>
      </c>
    </row>
    <row r="3" spans="1:2" x14ac:dyDescent="0.25">
      <c r="A3" t="s">
        <v>88</v>
      </c>
      <c r="B3" s="2">
        <v>15</v>
      </c>
    </row>
    <row r="4" spans="1:2" x14ac:dyDescent="0.25">
      <c r="A4" t="s">
        <v>89</v>
      </c>
      <c r="B4" s="2">
        <v>8</v>
      </c>
    </row>
    <row r="5" spans="1:2" x14ac:dyDescent="0.25">
      <c r="A5" t="s">
        <v>90</v>
      </c>
      <c r="B5" s="2">
        <f>COUNTA('Risk Log'!$B$2:$B$31)</f>
        <v>14</v>
      </c>
    </row>
    <row r="6" spans="1:2" x14ac:dyDescent="0.25">
      <c r="A6" t="s">
        <v>77</v>
      </c>
      <c r="B6" s="2">
        <f>COUNTIFS('Risk Log'!$B$2:$B$31,"&lt;&gt;",'Risk Log'!$K$2:$K$31,"&lt;&gt;Closed")</f>
        <v>12</v>
      </c>
    </row>
    <row r="7" spans="1:2" x14ac:dyDescent="0.25">
      <c r="A7" t="s">
        <v>91</v>
      </c>
      <c r="B7" s="2">
        <f>COUNTIF('Risk Log'!$K$2:$K$31,"Closed")</f>
        <v>2</v>
      </c>
    </row>
    <row r="8" spans="1:2" x14ac:dyDescent="0.25">
      <c r="A8" t="s">
        <v>92</v>
      </c>
      <c r="B8" s="2">
        <f>COUNTIFS('Risk Log'!$H$2:$H$31,"High",'Risk Log'!$K$2:$K$31,"&lt;&gt;Closed")</f>
        <v>3</v>
      </c>
    </row>
    <row r="9" spans="1:2" x14ac:dyDescent="0.25">
      <c r="A9" t="s">
        <v>93</v>
      </c>
      <c r="B9" s="2">
        <f>COUNTIFS('Risk Log'!$H$2:$H$31,"Medium",'Risk Log'!$K$2:$K$31,"&lt;&gt;Closed")</f>
        <v>7</v>
      </c>
    </row>
    <row r="10" spans="1:2" x14ac:dyDescent="0.25">
      <c r="A10" t="s">
        <v>94</v>
      </c>
      <c r="B10" s="2">
        <f>COUNTIFS('Risk Log'!$H$2:$H$31,"Low",'Risk Log'!$K$2:$K$31,"&lt;&gt;Closed")</f>
        <v>2</v>
      </c>
    </row>
    <row r="11" spans="1:2" x14ac:dyDescent="0.25">
      <c r="A11" t="s">
        <v>95</v>
      </c>
      <c r="B11" s="2">
        <f>COUNTIF('Risk Log'!$O$2:$O$31,"Action overdue")</f>
        <v>2</v>
      </c>
    </row>
    <row r="12" spans="1:2" x14ac:dyDescent="0.25">
      <c r="A12" t="s">
        <v>96</v>
      </c>
      <c r="B12" s="2">
        <f>COUNTIF('Risk Log'!$O$2:$O$31,"Due in 2 weeks")</f>
        <v>3</v>
      </c>
    </row>
    <row r="13" spans="1:2" x14ac:dyDescent="0.25">
      <c r="A13" t="s">
        <v>97</v>
      </c>
      <c r="B13" s="2">
        <f>SUMIFS('Risk Log'!$G$2:$G$31,'Risk Log'!$K$2:$K$31,"&lt;&gt;Closed")</f>
        <v>124</v>
      </c>
    </row>
    <row r="14" spans="1:2" x14ac:dyDescent="0.25">
      <c r="A14" t="s">
        <v>98</v>
      </c>
      <c r="B14" s="2">
        <f>SUMIFS('Risk Log'!$N$2:$N$31,'Risk Log'!$K$2:$K$31,"&lt;&gt;Closed")</f>
        <v>62</v>
      </c>
    </row>
    <row r="15" spans="1:2" x14ac:dyDescent="0.25">
      <c r="A15" t="s">
        <v>99</v>
      </c>
      <c r="B15" s="2"/>
    </row>
    <row r="16" spans="1:2" x14ac:dyDescent="0.25">
      <c r="A16" t="s">
        <v>17</v>
      </c>
      <c r="B16" s="2">
        <f>COUNTIFS('Risk Log'!$C$2:$C$31,A16,'Risk Log'!$K$2:$K$31,"&lt;&gt;Closed")</f>
        <v>1</v>
      </c>
    </row>
    <row r="17" spans="1:2" x14ac:dyDescent="0.25">
      <c r="A17" t="s">
        <v>23</v>
      </c>
      <c r="B17" s="2">
        <f>COUNTIFS('Risk Log'!$C$2:$C$31,A17,'Risk Log'!$K$2:$K$31,"&lt;&gt;Closed")</f>
        <v>2</v>
      </c>
    </row>
    <row r="18" spans="1:2" x14ac:dyDescent="0.25">
      <c r="A18" t="s">
        <v>37</v>
      </c>
      <c r="B18" s="2">
        <f>COUNTIFS('Risk Log'!$C$2:$C$31,A18,'Risk Log'!$K$2:$K$31,"&lt;&gt;Closed")</f>
        <v>2</v>
      </c>
    </row>
    <row r="19" spans="1:2" x14ac:dyDescent="0.25">
      <c r="A19" t="s">
        <v>33</v>
      </c>
      <c r="B19" s="2">
        <f>COUNTIFS('Risk Log'!$C$2:$C$31,A19,'Risk Log'!$K$2:$K$31,"&lt;&gt;Closed")</f>
        <v>2</v>
      </c>
    </row>
    <row r="20" spans="1:2" x14ac:dyDescent="0.25">
      <c r="A20" t="s">
        <v>29</v>
      </c>
      <c r="B20" s="2">
        <f>COUNTIFS('Risk Log'!$C$2:$C$31,A20,'Risk Log'!$K$2:$K$31,"&lt;&gt;Closed")</f>
        <v>2</v>
      </c>
    </row>
    <row r="21" spans="1:2" x14ac:dyDescent="0.25">
      <c r="A21" t="s">
        <v>45</v>
      </c>
      <c r="B21" s="2">
        <f>COUNTIFS('Risk Log'!$C$2:$C$31,A21,'Risk Log'!$K$2:$K$31,"&lt;&gt;Closed")</f>
        <v>2</v>
      </c>
    </row>
    <row r="22" spans="1:2" x14ac:dyDescent="0.25">
      <c r="A22" t="s">
        <v>54</v>
      </c>
      <c r="B22" s="2">
        <f>COUNTIFS('Risk Log'!$C$2:$C$31,A22,'Risk Log'!$K$2:$K$31,"&lt;&gt;Closed")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6" customWidth="1"/>
    <col min="3" max="3" width="50" customWidth="1"/>
  </cols>
  <sheetData>
    <row r="1" spans="1:3" s="1" customFormat="1" x14ac:dyDescent="0.25">
      <c r="A1" s="1" t="s">
        <v>6</v>
      </c>
      <c r="B1" s="1" t="s">
        <v>71</v>
      </c>
      <c r="C1" s="1" t="s">
        <v>100</v>
      </c>
    </row>
    <row r="2" spans="1:3" x14ac:dyDescent="0.25">
      <c r="A2" s="2">
        <v>1</v>
      </c>
      <c r="B2" t="s">
        <v>101</v>
      </c>
      <c r="C2" t="s">
        <v>102</v>
      </c>
    </row>
    <row r="3" spans="1:3" x14ac:dyDescent="0.25">
      <c r="A3" s="2">
        <v>2</v>
      </c>
      <c r="B3" t="s">
        <v>103</v>
      </c>
      <c r="C3" t="s">
        <v>104</v>
      </c>
    </row>
    <row r="4" spans="1:3" x14ac:dyDescent="0.25">
      <c r="A4" s="2">
        <v>3</v>
      </c>
      <c r="B4" t="s">
        <v>105</v>
      </c>
      <c r="C4" t="s">
        <v>106</v>
      </c>
    </row>
    <row r="5" spans="1:3" x14ac:dyDescent="0.25">
      <c r="A5" s="2">
        <v>4</v>
      </c>
      <c r="B5" t="s">
        <v>107</v>
      </c>
      <c r="C5" t="s">
        <v>108</v>
      </c>
    </row>
    <row r="6" spans="1:3" x14ac:dyDescent="0.25">
      <c r="A6" s="2">
        <v>5</v>
      </c>
      <c r="B6" t="s">
        <v>109</v>
      </c>
      <c r="C6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Risk Log</vt:lpstr>
      <vt:lpstr>Heat Map</vt:lpstr>
      <vt:lpstr>Summary</vt:lpstr>
      <vt:lpstr>Scoring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Risk Log</dc:title>
  <dc:subject/>
  <dc:description/>
  <cp:keywords/>
  <cp:category/>
  <cp:lastModifiedBy>Unknown</cp:lastModifiedBy>
  <dcterms:created xsi:type="dcterms:W3CDTF">2026-10-18T23:17:40Z</dcterms:created>
  <dcterms:modified xsi:type="dcterms:W3CDTF">2026-10-18T23:17:40Z</dcterms:modified>
</cp:coreProperties>
</file>