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leep Log" state="visible" r:id="rId4"/>
    <sheet sheetId="2" name="Weekly Averages" state="visible" r:id="rId5"/>
    <sheet sheetId="3" name="Summary" state="visible" r:id="rId6"/>
    <sheet sheetId="4" name="What Affects Sleep" state="visible" r:id="rId7"/>
  </sheets>
  <calcPr calcId="171027"/>
</workbook>
</file>

<file path=xl/sharedStrings.xml><?xml version="1.0" encoding="utf-8"?>
<sst xmlns="http://schemas.openxmlformats.org/spreadsheetml/2006/main" count="55" uniqueCount="51">
  <si>
    <t>Night of</t>
  </si>
  <si>
    <t>Day</t>
  </si>
  <si>
    <t>Bedtime</t>
  </si>
  <si>
    <t>Min to fall asleep</t>
  </si>
  <si>
    <t>Wake time</t>
  </si>
  <si>
    <t>Wake-ups</t>
  </si>
  <si>
    <t>Hours in bed</t>
  </si>
  <si>
    <t>Hours asleep</t>
  </si>
  <si>
    <t>Met goal</t>
  </si>
  <si>
    <t>Quality (1-5)</t>
  </si>
  <si>
    <t>Caffeine after 2 PM</t>
  </si>
  <si>
    <t>Screens in last hour</t>
  </si>
  <si>
    <t>Alcohol</t>
  </si>
  <si>
    <t>Exercised</t>
  </si>
  <si>
    <t>Notes</t>
  </si>
  <si>
    <t>Week of</t>
  </si>
  <si>
    <t>Bedtime offset</t>
  </si>
  <si>
    <t>Late coffee at 3 PM</t>
  </si>
  <si>
    <t>Work stress, phone in bed</t>
  </si>
  <si>
    <t>Two glasses of wine</t>
  </si>
  <si>
    <t>Friday night out</t>
  </si>
  <si>
    <t>Long hike</t>
  </si>
  <si>
    <t>Energy drink in the afternoon</t>
  </si>
  <si>
    <t>Movie night</t>
  </si>
  <si>
    <t>Phone charging in kitchen</t>
  </si>
  <si>
    <t>Nights</t>
  </si>
  <si>
    <t>Avg bedtime</t>
  </si>
  <si>
    <t>Avg wake time</t>
  </si>
  <si>
    <t>Avg hours asleep</t>
  </si>
  <si>
    <t>Avg quality</t>
  </si>
  <si>
    <t>Nights under goal</t>
  </si>
  <si>
    <t>Item</t>
  </si>
  <si>
    <t>Value</t>
  </si>
  <si>
    <t>Sleep goal (hours)</t>
  </si>
  <si>
    <t>Nights logged</t>
  </si>
  <si>
    <t>Average hours asleep</t>
  </si>
  <si>
    <t>Average hours in bed</t>
  </si>
  <si>
    <t>Average bedtime</t>
  </si>
  <si>
    <t>Average wake time</t>
  </si>
  <si>
    <t>Average minutes to fall asleep</t>
  </si>
  <si>
    <t>Average quality (1-5)</t>
  </si>
  <si>
    <t>Nights that met your goal</t>
  </si>
  <si>
    <t>Shortest night (hours)</t>
  </si>
  <si>
    <t>Longest night (hours)</t>
  </si>
  <si>
    <t>Factor</t>
  </si>
  <si>
    <t>Nights with it</t>
  </si>
  <si>
    <t>Quality with</t>
  </si>
  <si>
    <t>Quality without</t>
  </si>
  <si>
    <t>Hours with</t>
  </si>
  <si>
    <t>Hours without</t>
  </si>
  <si>
    <t>Exercised that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</si>
</sst>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ddd"/>
    <numFmt numFmtId="166" formatCode="#,##0.##"/>
    <numFmt numFmtId="167" formatCode="0.0%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8" fontId="0" fillId="0" borderId="0" xfId="0" applyNumberFormat="1"/>
    <xf numFmtId="166" fontId="0" fillId="0" borderId="0" xfId="0" applyNumberFormat="1"/>
    <xf numFmtId="2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Q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6" customWidth="1"/>
    <col min="3" max="3" width="10" customWidth="1"/>
    <col min="4" max="4" width="16" customWidth="1"/>
    <col min="5" max="6" width="10" customWidth="1"/>
    <col min="7" max="8" width="12" customWidth="1"/>
    <col min="10" max="10" width="12" customWidth="1"/>
    <col min="11" max="11" width="17" customWidth="1"/>
    <col min="12" max="12" width="18" customWidth="1"/>
    <col min="13" max="13" width="8" customWidth="1"/>
    <col min="14" max="14" width="10" customWidth="1"/>
    <col min="15" max="15" width="30" customWidth="1"/>
    <col min="16" max="16" width="13" hidden="1" customWidth="1"/>
    <col min="17" max="17" width="12" hidden="1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46300</v>
      </c>
      <c r="B2" s="3">
        <f>A2</f>
        <v>46300</v>
      </c>
      <c r="C2" s="4">
        <v>0.9479166666666666</v>
      </c>
      <c r="D2" s="5">
        <v>15</v>
      </c>
      <c r="E2" s="4">
        <v>0.2708333333333333</v>
      </c>
      <c r="F2" s="5">
        <v>1</v>
      </c>
      <c r="G2" s="6">
        <f>IF(AND(ISNUMBER(C2),ISNUMBER(E2)),ROUND(MOD(E2-C2,1)*24,2),"")</f>
        <v>7.75</v>
      </c>
      <c r="H2" s="6">
        <f>IF(ISNUMBER(G2),ROUND(G2-D2/60,2),"")</f>
        <v>7.5</v>
      </c>
      <c r="I2" t="str">
        <f>IF(ISNUMBER(H2),IF(H2&gt;=Summary!$B$2,"Yes","No"),"")</f>
        <v>Yes</v>
      </c>
      <c r="J2" s="5">
        <v>4</v>
      </c>
      <c r="K2" t="b">
        <v>0</v>
      </c>
      <c r="L2" t="b">
        <v>0</v>
      </c>
      <c r="M2" t="b">
        <v>0</v>
      </c>
      <c r="N2" t="b">
        <v>1</v>
      </c>
      <c r="P2" s="2">
        <f>IF(ISNUMBER(A2),A2-WEEKDAY(A2,2)+1,"")</f>
        <v>46300</v>
      </c>
      <c r="Q2" s="5">
        <f>IF(ISNUMBER(C2),MOD(C2+0.5,1),"")</f>
        <v>0.4479166666666665</v>
      </c>
    </row>
    <row r="3" spans="1:17" x14ac:dyDescent="0.25">
      <c r="A3" s="2">
        <v>46301</v>
      </c>
      <c r="B3" s="3">
        <f>A3</f>
        <v>46301</v>
      </c>
      <c r="C3" s="4">
        <v>0.9791666666666666</v>
      </c>
      <c r="D3" s="5">
        <v>30</v>
      </c>
      <c r="E3" s="4">
        <v>0.2708333333333333</v>
      </c>
      <c r="F3" s="5">
        <v>2</v>
      </c>
      <c r="G3" s="6">
        <f>IF(AND(ISNUMBER(C3),ISNUMBER(E3)),ROUND(MOD(E3-C3,1)*24,2),"")</f>
        <v>7</v>
      </c>
      <c r="H3" s="6">
        <f>IF(ISNUMBER(G3),ROUND(G3-D3/60,2),"")</f>
        <v>6.5</v>
      </c>
      <c r="I3" t="str">
        <f>IF(ISNUMBER(H3),IF(H3&gt;=Summary!$B$2,"Yes","No"),"")</f>
        <v>No</v>
      </c>
      <c r="J3" s="5">
        <v>3</v>
      </c>
      <c r="K3" t="b">
        <v>1</v>
      </c>
      <c r="L3" t="b">
        <v>1</v>
      </c>
      <c r="M3" t="b">
        <v>0</v>
      </c>
      <c r="N3" t="b">
        <v>0</v>
      </c>
      <c r="O3" t="s">
        <v>17</v>
      </c>
      <c r="P3" s="2">
        <f>IF(ISNUMBER(A3),A3-WEEKDAY(A3,2)+1,"")</f>
        <v>46300</v>
      </c>
      <c r="Q3" s="5">
        <f>IF(ISNUMBER(C3),MOD(C3+0.5,1),"")</f>
        <v>0.4791666666666665</v>
      </c>
    </row>
    <row r="4" spans="1:17" x14ac:dyDescent="0.25">
      <c r="A4" s="2">
        <v>46302</v>
      </c>
      <c r="B4" s="3">
        <f>A4</f>
        <v>46302</v>
      </c>
      <c r="C4" s="4">
        <v>0.9375</v>
      </c>
      <c r="D4" s="5">
        <v>10</v>
      </c>
      <c r="E4" s="4">
        <v>0.2708333333333333</v>
      </c>
      <c r="F4" s="5">
        <v>1</v>
      </c>
      <c r="G4" s="6">
        <f>IF(AND(ISNUMBER(C4),ISNUMBER(E4)),ROUND(MOD(E4-C4,1)*24,2),"")</f>
        <v>8</v>
      </c>
      <c r="H4" s="6">
        <f>IF(ISNUMBER(G4),ROUND(G4-D4/60,2),"")</f>
        <v>7.83</v>
      </c>
      <c r="I4" t="str">
        <f>IF(ISNUMBER(H4),IF(H4&gt;=Summary!$B$2,"Yes","No"),"")</f>
        <v>Yes</v>
      </c>
      <c r="J4" s="5">
        <v>4</v>
      </c>
      <c r="K4" t="b">
        <v>0</v>
      </c>
      <c r="L4" t="b">
        <v>0</v>
      </c>
      <c r="M4" t="b">
        <v>0</v>
      </c>
      <c r="N4" t="b">
        <v>1</v>
      </c>
      <c r="P4" s="2">
        <f>IF(ISNUMBER(A4),A4-WEEKDAY(A4,2)+1,"")</f>
        <v>46300</v>
      </c>
      <c r="Q4" s="5">
        <f>IF(ISNUMBER(C4),MOD(C4+0.5,1),"")</f>
        <v>0.4375</v>
      </c>
    </row>
    <row r="5" spans="1:17" x14ac:dyDescent="0.25">
      <c r="A5" s="2">
        <v>46303</v>
      </c>
      <c r="B5" s="3">
        <f>A5</f>
        <v>46303</v>
      </c>
      <c r="C5" s="4">
        <v>0.010416666666666666</v>
      </c>
      <c r="D5" s="5">
        <v>40</v>
      </c>
      <c r="E5" s="4">
        <v>0.2708333333333333</v>
      </c>
      <c r="F5" s="5">
        <v>3</v>
      </c>
      <c r="G5" s="6">
        <f>IF(AND(ISNUMBER(C5),ISNUMBER(E5)),ROUND(MOD(E5-C5,1)*24,2),"")</f>
        <v>6.25</v>
      </c>
      <c r="H5" s="6">
        <f>IF(ISNUMBER(G5),ROUND(G5-D5/60,2),"")</f>
        <v>5.58</v>
      </c>
      <c r="I5" t="str">
        <f>IF(ISNUMBER(H5),IF(H5&gt;=Summary!$B$2,"Yes","No"),"")</f>
        <v>No</v>
      </c>
      <c r="J5" s="5">
        <v>2</v>
      </c>
      <c r="K5" t="b">
        <v>1</v>
      </c>
      <c r="L5" t="b">
        <v>1</v>
      </c>
      <c r="M5" t="b">
        <v>0</v>
      </c>
      <c r="N5" t="b">
        <v>0</v>
      </c>
      <c r="O5" t="s">
        <v>18</v>
      </c>
      <c r="P5" s="2">
        <f>IF(ISNUMBER(A5),A5-WEEKDAY(A5,2)+1,"")</f>
        <v>46300</v>
      </c>
      <c r="Q5" s="5">
        <f>IF(ISNUMBER(C5),MOD(C5+0.5,1),"")</f>
        <v>0.5104166666666666</v>
      </c>
    </row>
    <row r="6" spans="1:17" x14ac:dyDescent="0.25">
      <c r="A6" s="2">
        <v>46304</v>
      </c>
      <c r="B6" s="3">
        <f>A6</f>
        <v>46304</v>
      </c>
      <c r="C6" s="4">
        <v>0.9895833333333334</v>
      </c>
      <c r="D6" s="5">
        <v>20</v>
      </c>
      <c r="E6" s="4">
        <v>0.28125</v>
      </c>
      <c r="F6" s="5">
        <v>2</v>
      </c>
      <c r="G6" s="6">
        <f>IF(AND(ISNUMBER(C6),ISNUMBER(E6)),ROUND(MOD(E6-C6,1)*24,2),"")</f>
        <v>7</v>
      </c>
      <c r="H6" s="6">
        <f>IF(ISNUMBER(G6),ROUND(G6-D6/60,2),"")</f>
        <v>6.67</v>
      </c>
      <c r="I6" t="str">
        <f>IF(ISNUMBER(H6),IF(H6&gt;=Summary!$B$2,"Yes","No"),"")</f>
        <v>No</v>
      </c>
      <c r="J6" s="5">
        <v>3</v>
      </c>
      <c r="K6" t="b">
        <v>0</v>
      </c>
      <c r="L6" t="b">
        <v>1</v>
      </c>
      <c r="M6" t="b">
        <v>1</v>
      </c>
      <c r="N6" t="b">
        <v>0</v>
      </c>
      <c r="O6" t="s">
        <v>19</v>
      </c>
      <c r="P6" s="2">
        <f>IF(ISNUMBER(A6),A6-WEEKDAY(A6,2)+1,"")</f>
        <v>46300</v>
      </c>
      <c r="Q6" s="5">
        <f>IF(ISNUMBER(C6),MOD(C6+0.5,1),"")</f>
        <v>0.4895833333333335</v>
      </c>
    </row>
    <row r="7" spans="1:17" x14ac:dyDescent="0.25">
      <c r="A7" s="2">
        <v>46305</v>
      </c>
      <c r="B7" s="3">
        <f>A7</f>
        <v>46305</v>
      </c>
      <c r="C7" s="4">
        <v>0.020833333333333332</v>
      </c>
      <c r="D7" s="5">
        <v>25</v>
      </c>
      <c r="E7" s="4">
        <v>0.3541666666666667</v>
      </c>
      <c r="F7" s="5">
        <v>2</v>
      </c>
      <c r="G7" s="6">
        <f>IF(AND(ISNUMBER(C7),ISNUMBER(E7)),ROUND(MOD(E7-C7,1)*24,2),"")</f>
        <v>8</v>
      </c>
      <c r="H7" s="6">
        <f>IF(ISNUMBER(G7),ROUND(G7-D7/60,2),"")</f>
        <v>7.58</v>
      </c>
      <c r="I7" t="str">
        <f>IF(ISNUMBER(H7),IF(H7&gt;=Summary!$B$2,"Yes","No"),"")</f>
        <v>Yes</v>
      </c>
      <c r="J7" s="5">
        <v>3</v>
      </c>
      <c r="K7" t="b">
        <v>0</v>
      </c>
      <c r="L7" t="b">
        <v>1</v>
      </c>
      <c r="M7" t="b">
        <v>1</v>
      </c>
      <c r="N7" t="b">
        <v>0</v>
      </c>
      <c r="O7" t="s">
        <v>20</v>
      </c>
      <c r="P7" s="2">
        <f>IF(ISNUMBER(A7),A7-WEEKDAY(A7,2)+1,"")</f>
        <v>46300</v>
      </c>
      <c r="Q7" s="5">
        <f>IF(ISNUMBER(C7),MOD(C7+0.5,1),"")</f>
        <v>0.5208333333333334</v>
      </c>
    </row>
    <row r="8" spans="1:17" x14ac:dyDescent="0.25">
      <c r="A8" s="2">
        <v>46306</v>
      </c>
      <c r="B8" s="3">
        <f>A8</f>
        <v>46306</v>
      </c>
      <c r="C8" s="4">
        <v>0.96875</v>
      </c>
      <c r="D8" s="5">
        <v>15</v>
      </c>
      <c r="E8" s="4">
        <v>0.3333333333333333</v>
      </c>
      <c r="F8" s="5">
        <v>1</v>
      </c>
      <c r="G8" s="6">
        <f>IF(AND(ISNUMBER(C8),ISNUMBER(E8)),ROUND(MOD(E8-C8,1)*24,2),"")</f>
        <v>8.75</v>
      </c>
      <c r="H8" s="6">
        <f>IF(ISNUMBER(G8),ROUND(G8-D8/60,2),"")</f>
        <v>8.5</v>
      </c>
      <c r="I8" t="str">
        <f>IF(ISNUMBER(H8),IF(H8&gt;=Summary!$B$2,"Yes","No"),"")</f>
        <v>Yes</v>
      </c>
      <c r="J8" s="5">
        <v>4</v>
      </c>
      <c r="K8" t="b">
        <v>0</v>
      </c>
      <c r="L8" t="b">
        <v>0</v>
      </c>
      <c r="M8" t="b">
        <v>0</v>
      </c>
      <c r="N8" t="b">
        <v>1</v>
      </c>
      <c r="O8" t="s">
        <v>21</v>
      </c>
      <c r="P8" s="2">
        <f>IF(ISNUMBER(A8),A8-WEEKDAY(A8,2)+1,"")</f>
        <v>46300</v>
      </c>
      <c r="Q8" s="5">
        <f>IF(ISNUMBER(C8),MOD(C8+0.5,1),"")</f>
        <v>0.46875</v>
      </c>
    </row>
    <row r="9" spans="1:17" x14ac:dyDescent="0.25">
      <c r="A9" s="2">
        <v>46307</v>
      </c>
      <c r="B9" s="3">
        <f>A9</f>
        <v>46307</v>
      </c>
      <c r="C9" s="4">
        <v>0.9444444444444444</v>
      </c>
      <c r="D9" s="5">
        <v>10</v>
      </c>
      <c r="E9" s="4">
        <v>0.2708333333333333</v>
      </c>
      <c r="F9" s="5">
        <v>0</v>
      </c>
      <c r="G9" s="6">
        <f>IF(AND(ISNUMBER(C9),ISNUMBER(E9)),ROUND(MOD(E9-C9,1)*24,2),"")</f>
        <v>7.83</v>
      </c>
      <c r="H9" s="6">
        <f>IF(ISNUMBER(G9),ROUND(G9-D9/60,2),"")</f>
        <v>7.66</v>
      </c>
      <c r="I9" t="str">
        <f>IF(ISNUMBER(H9),IF(H9&gt;=Summary!$B$2,"Yes","No"),"")</f>
        <v>Yes</v>
      </c>
      <c r="J9" s="5">
        <v>5</v>
      </c>
      <c r="K9" t="b">
        <v>0</v>
      </c>
      <c r="L9" t="b">
        <v>0</v>
      </c>
      <c r="M9" t="b">
        <v>0</v>
      </c>
      <c r="N9" t="b">
        <v>1</v>
      </c>
      <c r="P9" s="2">
        <f>IF(ISNUMBER(A9),A9-WEEKDAY(A9,2)+1,"")</f>
        <v>46307</v>
      </c>
      <c r="Q9" s="5">
        <f>IF(ISNUMBER(C9),MOD(C9+0.5,1),"")</f>
        <v>0.4444444444444444</v>
      </c>
    </row>
    <row r="10" spans="1:17" x14ac:dyDescent="0.25">
      <c r="A10" s="2">
        <v>46308</v>
      </c>
      <c r="B10" s="3">
        <f>A10</f>
        <v>46308</v>
      </c>
      <c r="C10" s="4">
        <v>0.9513888888888888</v>
      </c>
      <c r="D10" s="5">
        <v>15</v>
      </c>
      <c r="E10" s="4">
        <v>0.2708333333333333</v>
      </c>
      <c r="F10" s="5">
        <v>1</v>
      </c>
      <c r="G10" s="6">
        <f>IF(AND(ISNUMBER(C10),ISNUMBER(E10)),ROUND(MOD(E10-C10,1)*24,2),"")</f>
        <v>7.67</v>
      </c>
      <c r="H10" s="6">
        <f>IF(ISNUMBER(G10),ROUND(G10-D10/60,2),"")</f>
        <v>7.42</v>
      </c>
      <c r="I10" t="str">
        <f>IF(ISNUMBER(H10),IF(H10&gt;=Summary!$B$2,"Yes","No"),"")</f>
        <v>Yes</v>
      </c>
      <c r="J10" s="5">
        <v>4</v>
      </c>
      <c r="K10" t="b">
        <v>0</v>
      </c>
      <c r="L10" t="b">
        <v>0</v>
      </c>
      <c r="M10" t="b">
        <v>0</v>
      </c>
      <c r="N10" t="b">
        <v>0</v>
      </c>
      <c r="P10" s="2">
        <f>IF(ISNUMBER(A10),A10-WEEKDAY(A10,2)+1,"")</f>
        <v>46307</v>
      </c>
      <c r="Q10" s="5">
        <f>IF(ISNUMBER(C10),MOD(C10+0.5,1),"")</f>
        <v>0.45138888888888884</v>
      </c>
    </row>
    <row r="11" spans="1:17" x14ac:dyDescent="0.25">
      <c r="A11" s="2">
        <v>46309</v>
      </c>
      <c r="B11" s="3">
        <f>A11</f>
        <v>46309</v>
      </c>
      <c r="C11" s="4">
        <v>0.9861111111111112</v>
      </c>
      <c r="D11" s="5">
        <v>35</v>
      </c>
      <c r="E11" s="4">
        <v>0.2708333333333333</v>
      </c>
      <c r="F11" s="5">
        <v>2</v>
      </c>
      <c r="G11" s="6">
        <f>IF(AND(ISNUMBER(C11),ISNUMBER(E11)),ROUND(MOD(E11-C11,1)*24,2),"")</f>
        <v>6.83</v>
      </c>
      <c r="H11" s="6">
        <f>IF(ISNUMBER(G11),ROUND(G11-D11/60,2),"")</f>
        <v>6.25</v>
      </c>
      <c r="I11" t="str">
        <f>IF(ISNUMBER(H11),IF(H11&gt;=Summary!$B$2,"Yes","No"),"")</f>
        <v>No</v>
      </c>
      <c r="J11" s="5">
        <v>2</v>
      </c>
      <c r="K11" t="b">
        <v>1</v>
      </c>
      <c r="L11" t="b">
        <v>1</v>
      </c>
      <c r="M11" t="b">
        <v>0</v>
      </c>
      <c r="N11" t="b">
        <v>0</v>
      </c>
      <c r="O11" t="s">
        <v>22</v>
      </c>
      <c r="P11" s="2">
        <f>IF(ISNUMBER(A11),A11-WEEKDAY(A11,2)+1,"")</f>
        <v>46307</v>
      </c>
      <c r="Q11" s="5">
        <f>IF(ISNUMBER(C11),MOD(C11+0.5,1),"")</f>
        <v>0.48611111111111116</v>
      </c>
    </row>
    <row r="12" spans="1:17" x14ac:dyDescent="0.25">
      <c r="A12" s="2">
        <v>46310</v>
      </c>
      <c r="B12" s="3">
        <f>A12</f>
        <v>46310</v>
      </c>
      <c r="C12" s="4">
        <v>0.9409722222222222</v>
      </c>
      <c r="D12" s="5">
        <v>10</v>
      </c>
      <c r="E12" s="4">
        <v>0.2708333333333333</v>
      </c>
      <c r="F12" s="5">
        <v>1</v>
      </c>
      <c r="G12" s="6">
        <f>IF(AND(ISNUMBER(C12),ISNUMBER(E12)),ROUND(MOD(E12-C12,1)*24,2),"")</f>
        <v>7.92</v>
      </c>
      <c r="H12" s="6">
        <f>IF(ISNUMBER(G12),ROUND(G12-D12/60,2),"")</f>
        <v>7.75</v>
      </c>
      <c r="I12" t="str">
        <f>IF(ISNUMBER(H12),IF(H12&gt;=Summary!$B$2,"Yes","No"),"")</f>
        <v>Yes</v>
      </c>
      <c r="J12" s="5">
        <v>4</v>
      </c>
      <c r="K12" t="b">
        <v>0</v>
      </c>
      <c r="L12" t="b">
        <v>0</v>
      </c>
      <c r="M12" t="b">
        <v>0</v>
      </c>
      <c r="N12" t="b">
        <v>1</v>
      </c>
      <c r="P12" s="2">
        <f>IF(ISNUMBER(A12),A12-WEEKDAY(A12,2)+1,"")</f>
        <v>46307</v>
      </c>
      <c r="Q12" s="5">
        <f>IF(ISNUMBER(C12),MOD(C12+0.5,1),"")</f>
        <v>0.4409722222222223</v>
      </c>
    </row>
    <row r="13" spans="1:17" x14ac:dyDescent="0.25">
      <c r="A13" s="2">
        <v>46311</v>
      </c>
      <c r="B13" s="3">
        <f>A13</f>
        <v>46311</v>
      </c>
      <c r="C13" s="4">
        <v>0.9618055555555556</v>
      </c>
      <c r="D13" s="5">
        <v>20</v>
      </c>
      <c r="E13" s="4">
        <v>0.2708333333333333</v>
      </c>
      <c r="F13" s="5">
        <v>1</v>
      </c>
      <c r="G13" s="6">
        <f>IF(AND(ISNUMBER(C13),ISNUMBER(E13)),ROUND(MOD(E13-C13,1)*24,2),"")</f>
        <v>7.42</v>
      </c>
      <c r="H13" s="6">
        <f>IF(ISNUMBER(G13),ROUND(G13-D13/60,2),"")</f>
        <v>7.09</v>
      </c>
      <c r="I13" t="str">
        <f>IF(ISNUMBER(H13),IF(H13&gt;=Summary!$B$2,"Yes","No"),"")</f>
        <v>Yes</v>
      </c>
      <c r="J13" s="5">
        <v>3</v>
      </c>
      <c r="K13" t="b">
        <v>0</v>
      </c>
      <c r="L13" t="b">
        <v>1</v>
      </c>
      <c r="M13" t="b">
        <v>0</v>
      </c>
      <c r="N13" t="b">
        <v>0</v>
      </c>
      <c r="P13" s="2">
        <f>IF(ISNUMBER(A13),A13-WEEKDAY(A13,2)+1,"")</f>
        <v>46307</v>
      </c>
      <c r="Q13" s="5">
        <f>IF(ISNUMBER(C13),MOD(C13+0.5,1),"")</f>
        <v>0.4618055555555556</v>
      </c>
    </row>
    <row r="14" spans="1:17" x14ac:dyDescent="0.25">
      <c r="A14" s="2">
        <v>46312</v>
      </c>
      <c r="B14" s="3">
        <f>A14</f>
        <v>46312</v>
      </c>
      <c r="C14" s="4">
        <v>0.006944444444444444</v>
      </c>
      <c r="D14" s="5">
        <v>20</v>
      </c>
      <c r="E14" s="4">
        <v>0.34375</v>
      </c>
      <c r="F14" s="5">
        <v>2</v>
      </c>
      <c r="G14" s="6">
        <f>IF(AND(ISNUMBER(C14),ISNUMBER(E14)),ROUND(MOD(E14-C14,1)*24,2),"")</f>
        <v>8.08</v>
      </c>
      <c r="H14" s="6">
        <f>IF(ISNUMBER(G14),ROUND(G14-D14/60,2),"")</f>
        <v>7.75</v>
      </c>
      <c r="I14" t="str">
        <f>IF(ISNUMBER(H14),IF(H14&gt;=Summary!$B$2,"Yes","No"),"")</f>
        <v>Yes</v>
      </c>
      <c r="J14" s="5">
        <v>3</v>
      </c>
      <c r="K14" t="b">
        <v>0</v>
      </c>
      <c r="L14" t="b">
        <v>1</v>
      </c>
      <c r="M14" t="b">
        <v>1</v>
      </c>
      <c r="N14" t="b">
        <v>0</v>
      </c>
      <c r="O14" t="s">
        <v>23</v>
      </c>
      <c r="P14" s="2">
        <f>IF(ISNUMBER(A14),A14-WEEKDAY(A14,2)+1,"")</f>
        <v>46307</v>
      </c>
      <c r="Q14" s="5">
        <f>IF(ISNUMBER(C14),MOD(C14+0.5,1),"")</f>
        <v>0.5069444444444444</v>
      </c>
    </row>
    <row r="15" spans="1:17" x14ac:dyDescent="0.25">
      <c r="A15" s="2">
        <v>46313</v>
      </c>
      <c r="B15" s="3">
        <f>A15</f>
        <v>46313</v>
      </c>
      <c r="C15" s="4">
        <v>0.9548611111111112</v>
      </c>
      <c r="D15" s="5">
        <v>10</v>
      </c>
      <c r="E15" s="4">
        <v>0.3125</v>
      </c>
      <c r="F15" s="5">
        <v>0</v>
      </c>
      <c r="G15" s="6">
        <f>IF(AND(ISNUMBER(C15),ISNUMBER(E15)),ROUND(MOD(E15-C15,1)*24,2),"")</f>
        <v>8.58</v>
      </c>
      <c r="H15" s="6">
        <f>IF(ISNUMBER(G15),ROUND(G15-D15/60,2),"")</f>
        <v>8.41</v>
      </c>
      <c r="I15" t="str">
        <f>IF(ISNUMBER(H15),IF(H15&gt;=Summary!$B$2,"Yes","No"),"")</f>
        <v>Yes</v>
      </c>
      <c r="J15" s="5">
        <v>5</v>
      </c>
      <c r="K15" t="b">
        <v>0</v>
      </c>
      <c r="L15" t="b">
        <v>0</v>
      </c>
      <c r="M15" t="b">
        <v>0</v>
      </c>
      <c r="N15" t="b">
        <v>1</v>
      </c>
      <c r="O15" t="s">
        <v>24</v>
      </c>
      <c r="P15" s="2">
        <f>IF(ISNUMBER(A15),A15-WEEKDAY(A15,2)+1,"")</f>
        <v>46307</v>
      </c>
      <c r="Q15" s="5">
        <f>IF(ISNUMBER(C15),MOD(C15+0.5,1),"")</f>
        <v>0.45486111111111116</v>
      </c>
    </row>
    <row r="16" spans="11:14" x14ac:dyDescent="0.25"/>
    <row r="17" spans="11:14" x14ac:dyDescent="0.25"/>
    <row r="18" spans="11:14" x14ac:dyDescent="0.25"/>
    <row r="19" spans="11:14" x14ac:dyDescent="0.25"/>
    <row r="20" spans="11:14" x14ac:dyDescent="0.25"/>
    <row r="21" spans="11:14" x14ac:dyDescent="0.25"/>
    <row r="22" spans="11:14" x14ac:dyDescent="0.25"/>
    <row r="23" spans="11:14" x14ac:dyDescent="0.25"/>
    <row r="24" spans="11:14" x14ac:dyDescent="0.25"/>
    <row r="25" spans="11:14" x14ac:dyDescent="0.25"/>
    <row r="26" spans="11:14" x14ac:dyDescent="0.25"/>
    <row r="27" spans="11:14" x14ac:dyDescent="0.25"/>
    <row r="28" spans="11:14" x14ac:dyDescent="0.25"/>
    <row r="29" spans="11:14" x14ac:dyDescent="0.25"/>
    <row r="30" spans="11:14" x14ac:dyDescent="0.25"/>
    <row r="31" spans="11:14" x14ac:dyDescent="0.25"/>
    <row r="32" spans="11:14" x14ac:dyDescent="0.25"/>
    <row r="33" spans="11:14" x14ac:dyDescent="0.25"/>
    <row r="34" spans="11:14" x14ac:dyDescent="0.25"/>
    <row r="35" spans="11:14" x14ac:dyDescent="0.25"/>
    <row r="36" spans="11:14" x14ac:dyDescent="0.25"/>
    <row r="37" spans="11:14" x14ac:dyDescent="0.25"/>
    <row r="38" spans="11:14" x14ac:dyDescent="0.25"/>
    <row r="39" spans="11:14" x14ac:dyDescent="0.25"/>
    <row r="40" spans="11:14" x14ac:dyDescent="0.25"/>
    <row r="41" spans="11:14" x14ac:dyDescent="0.25"/>
    <row r="42" spans="11:14" x14ac:dyDescent="0.25"/>
    <row r="43" spans="11:14" x14ac:dyDescent="0.25"/>
    <row r="44" spans="11:14" x14ac:dyDescent="0.25"/>
    <row r="45" spans="11:14" x14ac:dyDescent="0.25"/>
    <row r="46" spans="11:14" x14ac:dyDescent="0.25"/>
    <row r="47" spans="11:14" x14ac:dyDescent="0.25"/>
    <row r="48" spans="11:14" x14ac:dyDescent="0.25"/>
    <row r="49" spans="11:14" x14ac:dyDescent="0.25"/>
    <row r="50" spans="11:14" x14ac:dyDescent="0.25"/>
  </sheetData>
  <dataValidations count="2">
    <dataValidation type="list" allowBlank="1" sqref="K10:N50">
      <formula1>"TRUE,FALSE"</formula1>
    </dataValidation>
    <dataValidation type="list" allowBlank="1" sqref="K2:N50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8" customWidth="1"/>
    <col min="3" max="3" width="12" customWidth="1"/>
    <col min="4" max="4" width="13" customWidth="1"/>
    <col min="5" max="5" width="15" customWidth="1"/>
    <col min="6" max="6" width="11" customWidth="1"/>
    <col min="7" max="7" width="16" customWidth="1"/>
  </cols>
  <sheetData>
    <row r="1" spans="1:7" s="1" customFormat="1" x14ac:dyDescent="0.25">
      <c r="A1" s="1" t="s">
        <v>15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  <c r="G1" s="1" t="s">
        <v>30</v>
      </c>
    </row>
    <row r="2" spans="1:7" x14ac:dyDescent="0.25">
      <c r="A2" s="2">
        <v>46300</v>
      </c>
      <c r="B2" s="5">
        <f>COUNTIFS('Sleep Log'!P:P,A2,'Sleep Log'!H:H,"&gt;0")</f>
        <v>7</v>
      </c>
      <c r="C2" s="4">
        <f>IF(B2=0,"",MOD(AVERAGEIFS('Sleep Log'!Q:Q,'Sleep Log'!P:P,A2,'Sleep Log'!H:H,"&gt;0")-0.5,1))</f>
        <v>0.9791666666666666</v>
      </c>
      <c r="D2" s="4">
        <f>IF(B2=0,"",AVERAGEIFS('Sleep Log'!E:E,'Sleep Log'!P:P,A2,'Sleep Log'!H:H,"&gt;0"))</f>
        <v>0.2931547619047619</v>
      </c>
      <c r="E2" s="6">
        <f>IF(B2=0,"",ROUND(AVERAGEIFS('Sleep Log'!H:H,'Sleep Log'!P:P,A2,'Sleep Log'!H:H,"&gt;0"),2))</f>
        <v>7.17</v>
      </c>
      <c r="F2" s="5">
        <f>IF(B2=0,"",ROUND(AVERAGEIFS('Sleep Log'!J:J,'Sleep Log'!P:P,A2,'Sleep Log'!H:H,"&gt;0"),1))</f>
        <v>3.3</v>
      </c>
      <c r="G2" s="5">
        <f>COUNTIFS('Sleep Log'!P:P,A2,'Sleep Log'!I:I,"No")</f>
        <v>3</v>
      </c>
    </row>
    <row r="3" spans="1:7" x14ac:dyDescent="0.25">
      <c r="A3" s="2">
        <f>A2+7</f>
        <v>46307</v>
      </c>
      <c r="B3" s="5">
        <f>COUNTIFS('Sleep Log'!P:P,A3,'Sleep Log'!H:H,"&gt;0")</f>
        <v>7</v>
      </c>
      <c r="C3" s="4">
        <f>IF(B3=0,"",MOD(AVERAGEIFS('Sleep Log'!Q:Q,'Sleep Log'!P:P,A3,'Sleep Log'!H:H,"&gt;0")-0.5,1))</f>
        <v>0.9637896825396826</v>
      </c>
      <c r="D3" s="4">
        <f>IF(B3=0,"",AVERAGEIFS('Sleep Log'!E:E,'Sleep Log'!P:P,A3,'Sleep Log'!H:H,"&gt;0"))</f>
        <v>0.28720238095238093</v>
      </c>
      <c r="E3" s="6">
        <f>IF(B3=0,"",ROUND(AVERAGEIFS('Sleep Log'!H:H,'Sleep Log'!P:P,A3,'Sleep Log'!H:H,"&gt;0"),2))</f>
        <v>7.48</v>
      </c>
      <c r="F3" s="5">
        <f>IF(B3=0,"",ROUND(AVERAGEIFS('Sleep Log'!J:J,'Sleep Log'!P:P,A3,'Sleep Log'!H:H,"&gt;0"),1))</f>
        <v>3.7</v>
      </c>
      <c r="G3" s="5">
        <f>COUNTIFS('Sleep Log'!P:P,A3,'Sleep Log'!I:I,"No")</f>
        <v>1</v>
      </c>
    </row>
    <row r="4" spans="1:7" x14ac:dyDescent="0.25">
      <c r="A4" s="2">
        <f>A3+7</f>
        <v>46314</v>
      </c>
      <c r="B4" s="5">
        <f>COUNTIFS('Sleep Log'!P:P,A4,'Sleep Log'!H:H,"&gt;0")</f>
        <v>0</v>
      </c>
      <c r="C4" s="4" t="str">
        <f>IF(B4=0,"",MOD(AVERAGEIFS('Sleep Log'!Q:Q,'Sleep Log'!P:P,A4,'Sleep Log'!H:H,"&gt;0")-0.5,1))</f>
        <v/>
      </c>
      <c r="D4" s="4" t="str">
        <f>IF(B4=0,"",AVERAGEIFS('Sleep Log'!E:E,'Sleep Log'!P:P,A4,'Sleep Log'!H:H,"&gt;0"))</f>
        <v/>
      </c>
      <c r="E4" s="6" t="str">
        <f>IF(B4=0,"",ROUND(AVERAGEIFS('Sleep Log'!H:H,'Sleep Log'!P:P,A4,'Sleep Log'!H:H,"&gt;0"),2))</f>
        <v/>
      </c>
      <c r="F4" s="5" t="str">
        <f>IF(B4=0,"",ROUND(AVERAGEIFS('Sleep Log'!J:J,'Sleep Log'!P:P,A4,'Sleep Log'!H:H,"&gt;0"),1))</f>
        <v/>
      </c>
      <c r="G4" s="5">
        <f>COUNTIFS('Sleep Log'!P:P,A4,'Sleep Log'!I:I,"No")</f>
        <v>0</v>
      </c>
    </row>
    <row r="5" spans="1:7" x14ac:dyDescent="0.25">
      <c r="A5" s="2">
        <f>A4+7</f>
        <v>46321</v>
      </c>
      <c r="B5" s="5">
        <f>COUNTIFS('Sleep Log'!P:P,A5,'Sleep Log'!H:H,"&gt;0")</f>
        <v>0</v>
      </c>
      <c r="C5" s="4" t="str">
        <f>IF(B5=0,"",MOD(AVERAGEIFS('Sleep Log'!Q:Q,'Sleep Log'!P:P,A5,'Sleep Log'!H:H,"&gt;0")-0.5,1))</f>
        <v/>
      </c>
      <c r="D5" s="4" t="str">
        <f>IF(B5=0,"",AVERAGEIFS('Sleep Log'!E:E,'Sleep Log'!P:P,A5,'Sleep Log'!H:H,"&gt;0"))</f>
        <v/>
      </c>
      <c r="E5" s="6" t="str">
        <f>IF(B5=0,"",ROUND(AVERAGEIFS('Sleep Log'!H:H,'Sleep Log'!P:P,A5,'Sleep Log'!H:H,"&gt;0"),2))</f>
        <v/>
      </c>
      <c r="F5" s="5" t="str">
        <f>IF(B5=0,"",ROUND(AVERAGEIFS('Sleep Log'!J:J,'Sleep Log'!P:P,A5,'Sleep Log'!H:H,"&gt;0"),1))</f>
        <v/>
      </c>
      <c r="G5" s="5">
        <f>COUNTIFS('Sleep Log'!P:P,A5,'Sleep Log'!I:I,"No")</f>
        <v>0</v>
      </c>
    </row>
    <row r="6" spans="1:7" x14ac:dyDescent="0.25">
      <c r="A6" s="2">
        <f>A5+7</f>
        <v>46328</v>
      </c>
      <c r="B6" s="5">
        <f>COUNTIFS('Sleep Log'!P:P,A6,'Sleep Log'!H:H,"&gt;0")</f>
        <v>0</v>
      </c>
      <c r="C6" s="4" t="str">
        <f>IF(B6=0,"",MOD(AVERAGEIFS('Sleep Log'!Q:Q,'Sleep Log'!P:P,A6,'Sleep Log'!H:H,"&gt;0")-0.5,1))</f>
        <v/>
      </c>
      <c r="D6" s="4" t="str">
        <f>IF(B6=0,"",AVERAGEIFS('Sleep Log'!E:E,'Sleep Log'!P:P,A6,'Sleep Log'!H:H,"&gt;0"))</f>
        <v/>
      </c>
      <c r="E6" s="6" t="str">
        <f>IF(B6=0,"",ROUND(AVERAGEIFS('Sleep Log'!H:H,'Sleep Log'!P:P,A6,'Sleep Log'!H:H,"&gt;0"),2))</f>
        <v/>
      </c>
      <c r="F6" s="5" t="str">
        <f>IF(B6=0,"",ROUND(AVERAGEIFS('Sleep Log'!J:J,'Sleep Log'!P:P,A6,'Sleep Log'!H:H,"&gt;0"),1))</f>
        <v/>
      </c>
      <c r="G6" s="5">
        <f>COUNTIFS('Sleep Log'!P:P,A6,'Sleep Log'!I:I,"No")</f>
        <v>0</v>
      </c>
    </row>
    <row r="7" spans="1:7" x14ac:dyDescent="0.25">
      <c r="A7" s="2">
        <f>A6+7</f>
        <v>46335</v>
      </c>
      <c r="B7" s="5">
        <f>COUNTIFS('Sleep Log'!P:P,A7,'Sleep Log'!H:H,"&gt;0")</f>
        <v>0</v>
      </c>
      <c r="C7" s="4" t="str">
        <f>IF(B7=0,"",MOD(AVERAGEIFS('Sleep Log'!Q:Q,'Sleep Log'!P:P,A7,'Sleep Log'!H:H,"&gt;0")-0.5,1))</f>
        <v/>
      </c>
      <c r="D7" s="4" t="str">
        <f>IF(B7=0,"",AVERAGEIFS('Sleep Log'!E:E,'Sleep Log'!P:P,A7,'Sleep Log'!H:H,"&gt;0"))</f>
        <v/>
      </c>
      <c r="E7" s="6" t="str">
        <f>IF(B7=0,"",ROUND(AVERAGEIFS('Sleep Log'!H:H,'Sleep Log'!P:P,A7,'Sleep Log'!H:H,"&gt;0"),2))</f>
        <v/>
      </c>
      <c r="F7" s="5" t="str">
        <f>IF(B7=0,"",ROUND(AVERAGEIFS('Sleep Log'!J:J,'Sleep Log'!P:P,A7,'Sleep Log'!H:H,"&gt;0"),1))</f>
        <v/>
      </c>
      <c r="G7" s="5">
        <f>COUNTIFS('Sleep Log'!P:P,A7,'Sleep Log'!I:I,"No")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B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2" customWidth="1"/>
  </cols>
  <sheetData>
    <row r="1" spans="1:2" s="1" customFormat="1" x14ac:dyDescent="0.25">
      <c r="A1" s="1" t="s">
        <v>31</v>
      </c>
      <c r="B1" s="1" t="s">
        <v>32</v>
      </c>
    </row>
    <row r="2" spans="1:2" x14ac:dyDescent="0.25">
      <c r="A2" t="s">
        <v>33</v>
      </c>
      <c r="B2" s="5">
        <v>7</v>
      </c>
    </row>
    <row r="3" spans="1:2" x14ac:dyDescent="0.25">
      <c r="A3" t="s">
        <v>34</v>
      </c>
      <c r="B3" s="5">
        <f>COUNTIF('Sleep Log'!H2:H1000,"&gt;0")</f>
        <v>14</v>
      </c>
    </row>
    <row r="4" spans="1:2" x14ac:dyDescent="0.25">
      <c r="A4" t="s">
        <v>35</v>
      </c>
      <c r="B4" s="6">
        <f>IF(B3=0,"",ROUND(AVERAGEIFS('Sleep Log'!H2:H1000,'Sleep Log'!H2:H1000,"&gt;0"),2))</f>
        <v>7.32</v>
      </c>
    </row>
    <row r="5" spans="1:2" x14ac:dyDescent="0.25">
      <c r="A5" t="s">
        <v>36</v>
      </c>
      <c r="B5" s="6">
        <f>IF(B3=0,"",ROUND(AVERAGEIFS('Sleep Log'!G2:G1000,'Sleep Log'!H2:H1000,"&gt;0"),2))</f>
        <v>7.65</v>
      </c>
    </row>
    <row r="6" spans="1:2" x14ac:dyDescent="0.25">
      <c r="A6" t="s">
        <v>37</v>
      </c>
      <c r="B6" s="4">
        <f>IF(B3=0,"",MOD(AVERAGEIFS('Sleep Log'!Q2:Q1000,'Sleep Log'!H2:H1000,"&gt;0")-0.5,1))</f>
        <v>0.9714781746031746</v>
      </c>
    </row>
    <row r="7" spans="1:2" x14ac:dyDescent="0.25">
      <c r="A7" t="s">
        <v>38</v>
      </c>
      <c r="B7" s="4">
        <f>IF(B3=0,"",AVERAGEIFS('Sleep Log'!E2:E1000,'Sleep Log'!H2:H1000,"&gt;0"))</f>
        <v>0.2901785714285715</v>
      </c>
    </row>
    <row r="8" spans="1:2" x14ac:dyDescent="0.25">
      <c r="A8" t="s">
        <v>39</v>
      </c>
      <c r="B8" s="5">
        <f>IF(B3=0,"",ROUND(AVERAGEIFS('Sleep Log'!D2:D1000,'Sleep Log'!H2:H1000,"&gt;0"),0))</f>
        <v>20</v>
      </c>
    </row>
    <row r="9" spans="1:2" x14ac:dyDescent="0.25">
      <c r="A9" t="s">
        <v>40</v>
      </c>
      <c r="B9" s="5">
        <f>IF(B3=0,"",ROUND(AVERAGEIFS('Sleep Log'!J2:J1000,'Sleep Log'!H2:H1000,"&gt;0"),1))</f>
        <v>3.5</v>
      </c>
    </row>
    <row r="10" spans="1:2" x14ac:dyDescent="0.25">
      <c r="A10" t="s">
        <v>41</v>
      </c>
      <c r="B10" s="7">
        <f>IF(B3=0,0,COUNTIF('Sleep Log'!I2:I1000,"Yes")/B3)</f>
        <v>0.7142857142857143</v>
      </c>
    </row>
    <row r="11" spans="1:2" x14ac:dyDescent="0.25">
      <c r="A11" t="s">
        <v>42</v>
      </c>
      <c r="B11" s="6">
        <f>IF(B3=0,"",MIN('Sleep Log'!H2:H1000))</f>
        <v>5.58</v>
      </c>
    </row>
    <row r="12" spans="1:2" x14ac:dyDescent="0.25">
      <c r="A12" t="s">
        <v>43</v>
      </c>
      <c r="B12" s="6">
        <f>IF(B3=0,"",MAX('Sleep Log'!H2:H1000))</f>
        <v>8.5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F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4" customWidth="1"/>
    <col min="3" max="3" width="12" customWidth="1"/>
    <col min="4" max="4" width="15" customWidth="1"/>
    <col min="5" max="5" width="11" customWidth="1"/>
    <col min="6" max="6" width="13" customWidth="1"/>
  </cols>
  <sheetData>
    <row r="1" spans="1:6" s="1" customFormat="1" x14ac:dyDescent="0.25">
      <c r="A1" s="1" t="s">
        <v>44</v>
      </c>
      <c r="B1" s="1" t="s">
        <v>45</v>
      </c>
      <c r="C1" s="1" t="s">
        <v>46</v>
      </c>
      <c r="D1" s="1" t="s">
        <v>47</v>
      </c>
      <c r="E1" s="1" t="s">
        <v>48</v>
      </c>
      <c r="F1" s="1" t="s">
        <v>49</v>
      </c>
    </row>
    <row r="2" spans="1:6" x14ac:dyDescent="0.25">
      <c r="A2" t="s">
        <v>10</v>
      </c>
      <c r="B2" s="5">
        <f>COUNTIFS('Sleep Log'!K2:K1000,TRUE,'Sleep Log'!H2:H1000,"&gt;0")</f>
        <v>3</v>
      </c>
      <c r="C2" s="5">
        <f>IF(B2=0,"",ROUND(AVERAGEIFS('Sleep Log'!J2:J1000,'Sleep Log'!K2:K1000,TRUE,'Sleep Log'!H2:H1000,"&gt;0"),1))</f>
        <v>2.3</v>
      </c>
      <c r="D2" s="5">
        <f>IF(COUNTIFS('Sleep Log'!K2:K1000,FALSE,'Sleep Log'!H2:H1000,"&gt;0")=0,"",ROUND(AVERAGEIFS('Sleep Log'!J2:J1000,'Sleep Log'!K2:K1000,FALSE,'Sleep Log'!H2:H1000,"&gt;0"),1))</f>
        <v>3.8</v>
      </c>
      <c r="E2" s="6">
        <f>IF(B2=0,"",ROUND(AVERAGEIFS('Sleep Log'!H2:H1000,'Sleep Log'!K2:K1000,TRUE,'Sleep Log'!H2:H1000,"&gt;0"),2))</f>
        <v>6.11</v>
      </c>
      <c r="F2" s="6">
        <f>IF(COUNTIFS('Sleep Log'!K2:K1000,FALSE,'Sleep Log'!H2:H1000,"&gt;0")=0,"",ROUND(AVERAGEIFS('Sleep Log'!H2:H1000,'Sleep Log'!K2:K1000,FALSE,'Sleep Log'!H2:H1000,"&gt;0"),2))</f>
        <v>7.65</v>
      </c>
    </row>
    <row r="3" spans="1:6" x14ac:dyDescent="0.25">
      <c r="A3" t="s">
        <v>11</v>
      </c>
      <c r="B3" s="5">
        <f>COUNTIFS('Sleep Log'!L2:L1000,TRUE,'Sleep Log'!H2:H1000,"&gt;0")</f>
        <v>7</v>
      </c>
      <c r="C3" s="5">
        <f>IF(B3=0,"",ROUND(AVERAGEIFS('Sleep Log'!J2:J1000,'Sleep Log'!L2:L1000,TRUE,'Sleep Log'!H2:H1000,"&gt;0"),1))</f>
        <v>2.7</v>
      </c>
      <c r="D3" s="5">
        <f>IF(COUNTIFS('Sleep Log'!L2:L1000,FALSE,'Sleep Log'!H2:H1000,"&gt;0")=0,"",ROUND(AVERAGEIFS('Sleep Log'!J2:J1000,'Sleep Log'!L2:L1000,FALSE,'Sleep Log'!H2:H1000,"&gt;0"),1))</f>
        <v>4.3</v>
      </c>
      <c r="E3" s="6">
        <f>IF(B3=0,"",ROUND(AVERAGEIFS('Sleep Log'!H2:H1000,'Sleep Log'!L2:L1000,TRUE,'Sleep Log'!H2:H1000,"&gt;0"),2))</f>
        <v>6.77</v>
      </c>
      <c r="F3" s="6">
        <f>IF(COUNTIFS('Sleep Log'!L2:L1000,FALSE,'Sleep Log'!H2:H1000,"&gt;0")=0,"",ROUND(AVERAGEIFS('Sleep Log'!H2:H1000,'Sleep Log'!L2:L1000,FALSE,'Sleep Log'!H2:H1000,"&gt;0"),2))</f>
        <v>7.87</v>
      </c>
    </row>
    <row r="4" spans="1:6" x14ac:dyDescent="0.25">
      <c r="A4" t="s">
        <v>12</v>
      </c>
      <c r="B4" s="5">
        <f>COUNTIFS('Sleep Log'!M2:M1000,TRUE,'Sleep Log'!H2:H1000,"&gt;0")</f>
        <v>3</v>
      </c>
      <c r="C4" s="5">
        <f>IF(B4=0,"",ROUND(AVERAGEIFS('Sleep Log'!J2:J1000,'Sleep Log'!M2:M1000,TRUE,'Sleep Log'!H2:H1000,"&gt;0"),1))</f>
        <v>3</v>
      </c>
      <c r="D4" s="5">
        <f>IF(COUNTIFS('Sleep Log'!M2:M1000,FALSE,'Sleep Log'!H2:H1000,"&gt;0")=0,"",ROUND(AVERAGEIFS('Sleep Log'!J2:J1000,'Sleep Log'!M2:M1000,FALSE,'Sleep Log'!H2:H1000,"&gt;0"),1))</f>
        <v>3.6</v>
      </c>
      <c r="E4" s="6">
        <f>IF(B4=0,"",ROUND(AVERAGEIFS('Sleep Log'!H2:H1000,'Sleep Log'!M2:M1000,TRUE,'Sleep Log'!H2:H1000,"&gt;0"),2))</f>
        <v>7.33</v>
      </c>
      <c r="F4" s="6">
        <f>IF(COUNTIFS('Sleep Log'!M2:M1000,FALSE,'Sleep Log'!H2:H1000,"&gt;0")=0,"",ROUND(AVERAGEIFS('Sleep Log'!H2:H1000,'Sleep Log'!M2:M1000,FALSE,'Sleep Log'!H2:H1000,"&gt;0"),2))</f>
        <v>7.32</v>
      </c>
    </row>
    <row r="5" spans="1:6" x14ac:dyDescent="0.25">
      <c r="A5" t="s">
        <v>50</v>
      </c>
      <c r="B5" s="5">
        <f>COUNTIFS('Sleep Log'!N2:N1000,TRUE,'Sleep Log'!H2:H1000,"&gt;0")</f>
        <v>6</v>
      </c>
      <c r="C5" s="5">
        <f>IF(B5=0,"",ROUND(AVERAGEIFS('Sleep Log'!J2:J1000,'Sleep Log'!N2:N1000,TRUE,'Sleep Log'!H2:H1000,"&gt;0"),1))</f>
        <v>4.3</v>
      </c>
      <c r="D5" s="5">
        <f>IF(COUNTIFS('Sleep Log'!N2:N1000,FALSE,'Sleep Log'!H2:H1000,"&gt;0")=0,"",ROUND(AVERAGEIFS('Sleep Log'!J2:J1000,'Sleep Log'!N2:N1000,FALSE,'Sleep Log'!H2:H1000,"&gt;0"),1))</f>
        <v>2.9</v>
      </c>
      <c r="E5" s="6">
        <f>IF(B5=0,"",ROUND(AVERAGEIFS('Sleep Log'!H2:H1000,'Sleep Log'!N2:N1000,TRUE,'Sleep Log'!H2:H1000,"&gt;0"),2))</f>
        <v>7.94</v>
      </c>
      <c r="F5" s="6">
        <f>IF(COUNTIFS('Sleep Log'!N2:N1000,FALSE,'Sleep Log'!H2:H1000,"&gt;0")=0,"",ROUND(AVERAGEIFS('Sleep Log'!H2:H1000,'Sleep Log'!N2:N1000,FALSE,'Sleep Log'!H2:H1000,"&gt;0"),2))</f>
        <v>6.86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Sleep Log</vt:lpstr>
      <vt:lpstr>Weekly Averages</vt:lpstr>
      <vt:lpstr>Summary</vt:lpstr>
      <vt:lpstr>What Affects Sleep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Sleep Log</dc:title>
  <dc:subject/>
  <dc:description/>
  <cp:keywords/>
  <cp:category/>
  <cp:lastModifiedBy>Unknown</cp:lastModifiedBy>
  <dcterms:created xsi:type="dcterms:W3CDTF">2026-10-18T23:17:41Z</dcterms:created>
  <dcterms:modified xsi:type="dcterms:W3CDTF">2026-10-18T23:17:41Z</dcterms:modified>
</cp:coreProperties>
</file>