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rvice Log" state="visible" r:id="rId4"/>
    <sheet sheetId="2" name="Schedule" state="visible" r:id="rId5"/>
    <sheet sheetId="3" name="Vehicles" state="visible" r:id="rId6"/>
    <sheet sheetId="4" name="Summary" state="visible" r:id="rId7"/>
  </sheets>
  <calcPr calcId="171027"/>
</workbook>
</file>

<file path=xl/sharedStrings.xml><?xml version="1.0" encoding="utf-8"?>
<sst xmlns="http://schemas.openxmlformats.org/spreadsheetml/2006/main" count="138" uniqueCount="73">
  <si>
    <t>Date</t>
  </si>
  <si>
    <t>Vehicle</t>
  </si>
  <si>
    <t>Mileage</t>
  </si>
  <si>
    <t>Service</t>
  </si>
  <si>
    <t>Done by</t>
  </si>
  <si>
    <t>Cost</t>
  </si>
  <si>
    <t>Notes</t>
  </si>
  <si>
    <t>Latest</t>
  </si>
  <si>
    <t>F-150</t>
  </si>
  <si>
    <t>Transmission fluid change</t>
  </si>
  <si>
    <t>Ford dealer</t>
  </si>
  <si>
    <t>CR-V</t>
  </si>
  <si>
    <t>Brake fluid change</t>
  </si>
  <si>
    <t>Honda dealer</t>
  </si>
  <si>
    <t>Engine air filter</t>
  </si>
  <si>
    <t>DIY</t>
  </si>
  <si>
    <t>Motorcraft filter</t>
  </si>
  <si>
    <t>Oil and filter change</t>
  </si>
  <si>
    <t>Valvoline</t>
  </si>
  <si>
    <t>0W-20 synthetic</t>
  </si>
  <si>
    <t>Tire rotation</t>
  </si>
  <si>
    <t>Battery test</t>
  </si>
  <si>
    <t>AutoZone</t>
  </si>
  <si>
    <t>Free test, battery fine</t>
  </si>
  <si>
    <t>Main Street Auto</t>
  </si>
  <si>
    <t>Wiper blades</t>
  </si>
  <si>
    <t>Front brake pads</t>
  </si>
  <si>
    <t>Rotors still OK</t>
  </si>
  <si>
    <t>State inspection</t>
  </si>
  <si>
    <t>Passed</t>
  </si>
  <si>
    <t>New tires (set of 4)</t>
  </si>
  <si>
    <t>Discount Tire</t>
  </si>
  <si>
    <t>Rotation free with the tires</t>
  </si>
  <si>
    <t>Cabin air filter</t>
  </si>
  <si>
    <t>Sticker says next at 52,600</t>
  </si>
  <si>
    <t>Every (miles)</t>
  </si>
  <si>
    <t>Every (months)</t>
  </si>
  <si>
    <t>Last done</t>
  </si>
  <si>
    <t>Last mileage</t>
  </si>
  <si>
    <t>Next due (miles)</t>
  </si>
  <si>
    <t>Next due (date)</t>
  </si>
  <si>
    <t>Miles left</t>
  </si>
  <si>
    <t>Days left</t>
  </si>
  <si>
    <t>Status</t>
  </si>
  <si>
    <t>Spark plugs</t>
  </si>
  <si>
    <t>Year</t>
  </si>
  <si>
    <t>Make</t>
  </si>
  <si>
    <t>Model</t>
  </si>
  <si>
    <t>Plate</t>
  </si>
  <si>
    <t>Current mileage</t>
  </si>
  <si>
    <t>Mileage as of</t>
  </si>
  <si>
    <t>Registration due</t>
  </si>
  <si>
    <t>Spent this year</t>
  </si>
  <si>
    <t>Spent all time</t>
  </si>
  <si>
    <t>Services logged</t>
  </si>
  <si>
    <t>2019</t>
  </si>
  <si>
    <t>Honda</t>
  </si>
  <si>
    <t>CR-V EX</t>
  </si>
  <si>
    <t>8KXR214</t>
  </si>
  <si>
    <t>2015</t>
  </si>
  <si>
    <t>Ford</t>
  </si>
  <si>
    <t>F-150 XLT</t>
  </si>
  <si>
    <t>4TRK992</t>
  </si>
  <si>
    <t>Item</t>
  </si>
  <si>
    <t>Value</t>
  </si>
  <si>
    <t>Today's date</t>
  </si>
  <si>
    <t>Due soon within (miles)</t>
  </si>
  <si>
    <t>Due soon within (days)</t>
  </si>
  <si>
    <t>Services overdue</t>
  </si>
  <si>
    <t>Services due soon</t>
  </si>
  <si>
    <t>Never logged</t>
  </si>
  <si>
    <t>Spent this year, all vehicles</t>
  </si>
  <si>
    <t>Spent, all time logged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</si>
</sst>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&quot;$&quot;#,##0.00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0" customWidth="1"/>
    <col min="4" max="4" width="28" customWidth="1"/>
    <col min="5" max="5" width="18" customWidth="1"/>
    <col min="6" max="6" width="11" customWidth="1"/>
    <col min="7" max="7" width="28" customWidth="1"/>
    <col min="8" max="8" width="8" hidden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44695</v>
      </c>
      <c r="B2" t="s">
        <v>8</v>
      </c>
      <c r="C2" s="3">
        <v>60800</v>
      </c>
      <c r="D2" t="s">
        <v>9</v>
      </c>
      <c r="E2" t="s">
        <v>10</v>
      </c>
      <c r="F2" s="4">
        <v>219</v>
      </c>
      <c r="H2" s="3">
        <f>IF(OR(ISBLANK(B2),ISBLANK(D2),NOT(ISNUMBER(A2))),0,IF(COUNTIFS($B$2:$B$200,B2,$D$2:$D$200,D2,$A$2:$A$200,"&gt;"&amp;A2)=0,1,0))</f>
        <v>1</v>
      </c>
    </row>
    <row r="3" spans="1:8" x14ac:dyDescent="0.25">
      <c r="A3" s="2">
        <v>45181</v>
      </c>
      <c r="B3" t="s">
        <v>11</v>
      </c>
      <c r="C3" s="3">
        <v>27400</v>
      </c>
      <c r="D3" t="s">
        <v>12</v>
      </c>
      <c r="E3" t="s">
        <v>13</v>
      </c>
      <c r="F3" s="4">
        <v>129.95</v>
      </c>
      <c r="H3" s="3">
        <f>IF(OR(ISBLANK(B3),ISBLANK(D3),NOT(ISNUMBER(A3))),0,IF(COUNTIFS($B$2:$B$200,B3,$D$2:$D$200,D3,$A$2:$A$200,"&gt;"&amp;A3)=0,1,0))</f>
        <v>1</v>
      </c>
    </row>
    <row r="4" spans="1:8" x14ac:dyDescent="0.25">
      <c r="A4" s="2">
        <v>45920</v>
      </c>
      <c r="B4" t="s">
        <v>8</v>
      </c>
      <c r="C4" s="3">
        <v>101000</v>
      </c>
      <c r="D4" t="s">
        <v>14</v>
      </c>
      <c r="E4" t="s">
        <v>15</v>
      </c>
      <c r="F4" s="4">
        <v>22.99</v>
      </c>
      <c r="G4" t="s">
        <v>16</v>
      </c>
      <c r="H4" s="3">
        <f>IF(OR(ISBLANK(B4),ISBLANK(D4),NOT(ISNUMBER(A4))),0,IF(COUNTIFS($B$2:$B$200,B4,$D$2:$D$200,D4,$A$2:$A$200,"&gt;"&amp;A4)=0,1,0))</f>
        <v>1</v>
      </c>
    </row>
    <row r="5" spans="1:8" x14ac:dyDescent="0.25">
      <c r="A5" s="2">
        <v>45975</v>
      </c>
      <c r="B5" t="s">
        <v>11</v>
      </c>
      <c r="C5" s="3">
        <v>36900</v>
      </c>
      <c r="D5" t="s">
        <v>17</v>
      </c>
      <c r="E5" t="s">
        <v>18</v>
      </c>
      <c r="F5" s="4">
        <v>79.99</v>
      </c>
      <c r="G5" t="s">
        <v>19</v>
      </c>
      <c r="H5" s="3">
        <f>IF(OR(ISBLANK(B5),ISBLANK(D5),NOT(ISNUMBER(A5))),0,IF(COUNTIFS($B$2:$B$200,B5,$D$2:$D$200,D5,$A$2:$A$200,"&gt;"&amp;A5)=0,1,0))</f>
        <v>0</v>
      </c>
    </row>
    <row r="6" spans="1:8" x14ac:dyDescent="0.25">
      <c r="A6" s="2">
        <v>45975</v>
      </c>
      <c r="B6" t="s">
        <v>11</v>
      </c>
      <c r="C6" s="3">
        <v>36900</v>
      </c>
      <c r="D6" t="s">
        <v>20</v>
      </c>
      <c r="E6" t="s">
        <v>18</v>
      </c>
      <c r="F6" s="4">
        <v>25</v>
      </c>
      <c r="H6" s="3">
        <f>IF(OR(ISBLANK(B6),ISBLANK(D6),NOT(ISNUMBER(A6))),0,IF(COUNTIFS($B$2:$B$200,B6,$D$2:$D$200,D6,$A$2:$A$200,"&gt;"&amp;A6)=0,1,0))</f>
        <v>0</v>
      </c>
    </row>
    <row r="7" spans="1:8" x14ac:dyDescent="0.25">
      <c r="A7" s="2">
        <v>45991</v>
      </c>
      <c r="B7" t="s">
        <v>8</v>
      </c>
      <c r="C7" s="3">
        <v>103900</v>
      </c>
      <c r="D7" t="s">
        <v>21</v>
      </c>
      <c r="E7" t="s">
        <v>22</v>
      </c>
      <c r="F7" s="4">
        <v>0</v>
      </c>
      <c r="G7" t="s">
        <v>23</v>
      </c>
      <c r="H7" s="3">
        <f>IF(OR(ISBLANK(B7),ISBLANK(D7),NOT(ISNUMBER(A7))),0,IF(COUNTIFS($B$2:$B$200,B7,$D$2:$D$200,D7,$A$2:$A$200,"&gt;"&amp;A7)=0,1,0))</f>
        <v>1</v>
      </c>
    </row>
    <row r="8" spans="1:8" x14ac:dyDescent="0.25">
      <c r="A8" s="2">
        <v>46039</v>
      </c>
      <c r="B8" t="s">
        <v>8</v>
      </c>
      <c r="C8" s="3">
        <v>104800</v>
      </c>
      <c r="D8" t="s">
        <v>17</v>
      </c>
      <c r="E8" t="s">
        <v>24</v>
      </c>
      <c r="F8" s="4">
        <v>69.95</v>
      </c>
      <c r="H8" s="3">
        <f>IF(OR(ISBLANK(B8),ISBLANK(D8),NOT(ISNUMBER(A8))),0,IF(COUNTIFS($B$2:$B$200,B8,$D$2:$D$200,D8,$A$2:$A$200,"&gt;"&amp;A8)=0,1,0))</f>
        <v>0</v>
      </c>
    </row>
    <row r="9" spans="1:8" x14ac:dyDescent="0.25">
      <c r="A9" s="2">
        <v>46061</v>
      </c>
      <c r="B9" t="s">
        <v>11</v>
      </c>
      <c r="C9" s="3">
        <v>39350</v>
      </c>
      <c r="D9" t="s">
        <v>25</v>
      </c>
      <c r="E9" t="s">
        <v>15</v>
      </c>
      <c r="F9" s="4">
        <v>32.48</v>
      </c>
      <c r="H9" s="3">
        <f>IF(OR(ISBLANK(B9),ISBLANK(D9),NOT(ISNUMBER(A9))),0,IF(COUNTIFS($B$2:$B$200,B9,$D$2:$D$200,D9,$A$2:$A$200,"&gt;"&amp;A9)=0,1,0))</f>
        <v>1</v>
      </c>
    </row>
    <row r="10" spans="1:8" x14ac:dyDescent="0.25">
      <c r="A10" s="2">
        <v>46117</v>
      </c>
      <c r="B10" t="s">
        <v>8</v>
      </c>
      <c r="C10" s="3">
        <v>107300</v>
      </c>
      <c r="D10" t="s">
        <v>26</v>
      </c>
      <c r="E10" t="s">
        <v>24</v>
      </c>
      <c r="F10" s="4">
        <v>289</v>
      </c>
      <c r="G10" t="s">
        <v>27</v>
      </c>
      <c r="H10" s="3">
        <f>IF(OR(ISBLANK(B10),ISBLANK(D10),NOT(ISNUMBER(A10))),0,IF(COUNTIFS($B$2:$B$200,B10,$D$2:$D$200,D10,$A$2:$A$200,"&gt;"&amp;A10)=0,1,0))</f>
        <v>1</v>
      </c>
    </row>
    <row r="11" spans="1:8" x14ac:dyDescent="0.25">
      <c r="A11" s="2">
        <v>46132</v>
      </c>
      <c r="B11" t="s">
        <v>11</v>
      </c>
      <c r="C11" s="3">
        <v>41880</v>
      </c>
      <c r="D11" t="s">
        <v>28</v>
      </c>
      <c r="E11" t="s">
        <v>24</v>
      </c>
      <c r="F11" s="4">
        <v>35</v>
      </c>
      <c r="G11" t="s">
        <v>29</v>
      </c>
      <c r="H11" s="3">
        <f>IF(OR(ISBLANK(B11),ISBLANK(D11),NOT(ISNUMBER(A11))),0,IF(COUNTIFS($B$2:$B$200,B11,$D$2:$D$200,D11,$A$2:$A$200,"&gt;"&amp;A11)=0,1,0))</f>
        <v>1</v>
      </c>
    </row>
    <row r="12" spans="1:8" x14ac:dyDescent="0.25">
      <c r="A12" s="2">
        <v>46145</v>
      </c>
      <c r="B12" t="s">
        <v>11</v>
      </c>
      <c r="C12" s="3">
        <v>42100</v>
      </c>
      <c r="D12" t="s">
        <v>17</v>
      </c>
      <c r="E12" t="s">
        <v>18</v>
      </c>
      <c r="F12" s="4">
        <v>84.99</v>
      </c>
      <c r="H12" s="3">
        <f>IF(OR(ISBLANK(B12),ISBLANK(D12),NOT(ISNUMBER(A12))),0,IF(COUNTIFS($B$2:$B$200,B12,$D$2:$D$200,D12,$A$2:$A$200,"&gt;"&amp;A12)=0,1,0))</f>
        <v>0</v>
      </c>
    </row>
    <row r="13" spans="1:8" x14ac:dyDescent="0.25">
      <c r="A13" s="2">
        <v>46183</v>
      </c>
      <c r="B13" t="s">
        <v>8</v>
      </c>
      <c r="C13" s="3">
        <v>109950</v>
      </c>
      <c r="D13" t="s">
        <v>17</v>
      </c>
      <c r="E13" t="s">
        <v>24</v>
      </c>
      <c r="F13" s="4">
        <v>72.5</v>
      </c>
      <c r="H13" s="3">
        <f>IF(OR(ISBLANK(B13),ISBLANK(D13),NOT(ISNUMBER(A13))),0,IF(COUNTIFS($B$2:$B$200,B13,$D$2:$D$200,D13,$A$2:$A$200,"&gt;"&amp;A13)=0,1,0))</f>
        <v>1</v>
      </c>
    </row>
    <row r="14" spans="1:8" x14ac:dyDescent="0.25">
      <c r="A14" s="2">
        <v>46183</v>
      </c>
      <c r="B14" t="s">
        <v>8</v>
      </c>
      <c r="C14" s="3">
        <v>109950</v>
      </c>
      <c r="D14" t="s">
        <v>20</v>
      </c>
      <c r="E14" t="s">
        <v>24</v>
      </c>
      <c r="F14" s="4">
        <v>20</v>
      </c>
      <c r="H14" s="3">
        <f>IF(OR(ISBLANK(B14),ISBLANK(D14),NOT(ISNUMBER(A14))),0,IF(COUNTIFS($B$2:$B$200,B14,$D$2:$D$200,D14,$A$2:$A$200,"&gt;"&amp;A14)=0,1,0))</f>
        <v>1</v>
      </c>
    </row>
    <row r="15" spans="1:8" x14ac:dyDescent="0.25">
      <c r="A15" s="2">
        <v>46194</v>
      </c>
      <c r="B15" t="s">
        <v>11</v>
      </c>
      <c r="C15" s="3">
        <v>43500</v>
      </c>
      <c r="D15" t="s">
        <v>30</v>
      </c>
      <c r="E15" t="s">
        <v>31</v>
      </c>
      <c r="F15" s="4">
        <v>812.4</v>
      </c>
      <c r="G15" t="s">
        <v>32</v>
      </c>
      <c r="H15" s="3">
        <f>IF(OR(ISBLANK(B15),ISBLANK(D15),NOT(ISNUMBER(A15))),0,IF(COUNTIFS($B$2:$B$200,B15,$D$2:$D$200,D15,$A$2:$A$200,"&gt;"&amp;A15)=0,1,0))</f>
        <v>1</v>
      </c>
    </row>
    <row r="16" spans="1:8" x14ac:dyDescent="0.25">
      <c r="A16" s="2">
        <v>46194</v>
      </c>
      <c r="B16" t="s">
        <v>11</v>
      </c>
      <c r="C16" s="3">
        <v>43500</v>
      </c>
      <c r="D16" t="s">
        <v>20</v>
      </c>
      <c r="E16" t="s">
        <v>31</v>
      </c>
      <c r="F16" s="4">
        <v>0</v>
      </c>
      <c r="H16" s="3">
        <f>IF(OR(ISBLANK(B16),ISBLANK(D16),NOT(ISNUMBER(A16))),0,IF(COUNTIFS($B$2:$B$200,B16,$D$2:$D$200,D16,$A$2:$A$200,"&gt;"&amp;A16)=0,1,0))</f>
        <v>1</v>
      </c>
    </row>
    <row r="17" spans="1:8" x14ac:dyDescent="0.25">
      <c r="A17" s="2">
        <v>46264</v>
      </c>
      <c r="B17" t="s">
        <v>11</v>
      </c>
      <c r="C17" s="3">
        <v>45900</v>
      </c>
      <c r="D17" t="s">
        <v>14</v>
      </c>
      <c r="E17" t="s">
        <v>15</v>
      </c>
      <c r="F17" s="4">
        <v>24.99</v>
      </c>
      <c r="H17" s="3">
        <f>IF(OR(ISBLANK(B17),ISBLANK(D17),NOT(ISNUMBER(A17))),0,IF(COUNTIFS($B$2:$B$200,B17,$D$2:$D$200,D17,$A$2:$A$200,"&gt;"&amp;A17)=0,1,0))</f>
        <v>1</v>
      </c>
    </row>
    <row r="18" spans="1:8" x14ac:dyDescent="0.25">
      <c r="A18" s="2">
        <v>46264</v>
      </c>
      <c r="B18" t="s">
        <v>11</v>
      </c>
      <c r="C18" s="3">
        <v>45900</v>
      </c>
      <c r="D18" t="s">
        <v>33</v>
      </c>
      <c r="E18" t="s">
        <v>15</v>
      </c>
      <c r="F18" s="4">
        <v>18.99</v>
      </c>
      <c r="H18" s="3">
        <f>IF(OR(ISBLANK(B18),ISBLANK(D18),NOT(ISNUMBER(A18))),0,IF(COUNTIFS($B$2:$B$200,B18,$D$2:$D$200,D18,$A$2:$A$200,"&gt;"&amp;A18)=0,1,0))</f>
        <v>1</v>
      </c>
    </row>
    <row r="19" spans="1:8" x14ac:dyDescent="0.25">
      <c r="A19" s="2">
        <v>46306</v>
      </c>
      <c r="B19" t="s">
        <v>11</v>
      </c>
      <c r="C19" s="3">
        <v>47600</v>
      </c>
      <c r="D19" t="s">
        <v>17</v>
      </c>
      <c r="E19" t="s">
        <v>18</v>
      </c>
      <c r="F19" s="4">
        <v>84.99</v>
      </c>
      <c r="G19" t="s">
        <v>34</v>
      </c>
      <c r="H19" s="3">
        <f>IF(OR(ISBLANK(B19),ISBLANK(D19),NOT(ISNUMBER(A19))),0,IF(COUNTIFS($B$2:$B$200,B19,$D$2:$D$200,D19,$A$2:$A$200,"&gt;"&amp;A19)=0,1,0))</f>
        <v>1</v>
      </c>
    </row>
    <row r="20" spans="1:8" x14ac:dyDescent="0.25">
      <c r="A20" s="2"/>
      <c r="C20" s="3"/>
      <c r="F20" s="4"/>
      <c r="H20" s="3">
        <f>IF(OR(ISBLANK(B20),ISBLANK(D20),NOT(ISNUMBER(A20))),0,IF(COUNTIFS($B$2:$B$200,B20,$D$2:$D$200,D20,$A$2:$A$200,"&gt;"&amp;A20)=0,1,0))</f>
        <v>0</v>
      </c>
    </row>
    <row r="21" spans="1:8" x14ac:dyDescent="0.25">
      <c r="A21" s="2"/>
      <c r="C21" s="3"/>
      <c r="F21" s="4"/>
      <c r="H21" s="3">
        <f>IF(OR(ISBLANK(B21),ISBLANK(D21),NOT(ISNUMBER(A21))),0,IF(COUNTIFS($B$2:$B$200,B21,$D$2:$D$200,D21,$A$2:$A$200,"&gt;"&amp;A21)=0,1,0))</f>
        <v>0</v>
      </c>
    </row>
    <row r="22" spans="1:8" x14ac:dyDescent="0.25">
      <c r="A22" s="2"/>
      <c r="C22" s="3"/>
      <c r="F22" s="4"/>
      <c r="H22" s="3">
        <f>IF(OR(ISBLANK(B22),ISBLANK(D22),NOT(ISNUMBER(A22))),0,IF(COUNTIFS($B$2:$B$200,B22,$D$2:$D$200,D22,$A$2:$A$200,"&gt;"&amp;A22)=0,1,0))</f>
        <v>0</v>
      </c>
    </row>
    <row r="23" spans="1:8" x14ac:dyDescent="0.25">
      <c r="A23" s="2"/>
      <c r="C23" s="3"/>
      <c r="F23" s="4"/>
      <c r="H23" s="3">
        <f>IF(OR(ISBLANK(B23),ISBLANK(D23),NOT(ISNUMBER(A23))),0,IF(COUNTIFS($B$2:$B$200,B23,$D$2:$D$200,D23,$A$2:$A$200,"&gt;"&amp;A23)=0,1,0))</f>
        <v>0</v>
      </c>
    </row>
    <row r="24" spans="1:8" x14ac:dyDescent="0.25">
      <c r="A24" s="2"/>
      <c r="C24" s="3"/>
      <c r="F24" s="4"/>
      <c r="H24" s="3">
        <f>IF(OR(ISBLANK(B24),ISBLANK(D24),NOT(ISNUMBER(A24))),0,IF(COUNTIFS($B$2:$B$200,B24,$D$2:$D$200,D24,$A$2:$A$200,"&gt;"&amp;A24)=0,1,0))</f>
        <v>0</v>
      </c>
    </row>
    <row r="25" spans="1:8" x14ac:dyDescent="0.25">
      <c r="A25" s="2"/>
      <c r="C25" s="3"/>
      <c r="F25" s="4"/>
      <c r="H25" s="3">
        <f>IF(OR(ISBLANK(B25),ISBLANK(D25),NOT(ISNUMBER(A25))),0,IF(COUNTIFS($B$2:$B$200,B25,$D$2:$D$200,D25,$A$2:$A$200,"&gt;"&amp;A25)=0,1,0))</f>
        <v>0</v>
      </c>
    </row>
    <row r="26" spans="1:8" x14ac:dyDescent="0.25">
      <c r="A26" s="2"/>
      <c r="C26" s="3"/>
      <c r="F26" s="4"/>
      <c r="H26" s="3">
        <f>IF(OR(ISBLANK(B26),ISBLANK(D26),NOT(ISNUMBER(A26))),0,IF(COUNTIFS($B$2:$B$200,B26,$D$2:$D$200,D26,$A$2:$A$200,"&gt;"&amp;A26)=0,1,0))</f>
        <v>0</v>
      </c>
    </row>
    <row r="27" spans="1:8" x14ac:dyDescent="0.25">
      <c r="A27" s="2"/>
      <c r="C27" s="3"/>
      <c r="F27" s="4"/>
      <c r="H27" s="3">
        <f>IF(OR(ISBLANK(B27),ISBLANK(D27),NOT(ISNUMBER(A27))),0,IF(COUNTIFS($B$2:$B$200,B27,$D$2:$D$200,D27,$A$2:$A$200,"&gt;"&amp;A27)=0,1,0))</f>
        <v>0</v>
      </c>
    </row>
    <row r="28" spans="1:8" x14ac:dyDescent="0.25">
      <c r="A28" s="2"/>
      <c r="C28" s="3"/>
      <c r="F28" s="4"/>
      <c r="H28" s="3">
        <f>IF(OR(ISBLANK(B28),ISBLANK(D28),NOT(ISNUMBER(A28))),0,IF(COUNTIFS($B$2:$B$200,B28,$D$2:$D$200,D28,$A$2:$A$200,"&gt;"&amp;A28)=0,1,0))</f>
        <v>0</v>
      </c>
    </row>
    <row r="29" spans="1:8" x14ac:dyDescent="0.25">
      <c r="A29" s="2"/>
      <c r="C29" s="3"/>
      <c r="F29" s="4"/>
      <c r="H29" s="3">
        <f>IF(OR(ISBLANK(B29),ISBLANK(D29),NOT(ISNUMBER(A29))),0,IF(COUNTIFS($B$2:$B$200,B29,$D$2:$D$200,D29,$A$2:$A$200,"&gt;"&amp;A29)=0,1,0))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K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6" customWidth="1"/>
    <col min="3" max="3" width="11" customWidth="1"/>
    <col min="4" max="4" width="10" customWidth="1"/>
    <col min="5" max="5" width="13" customWidth="1"/>
    <col min="6" max="6" width="11" customWidth="1"/>
    <col min="7" max="7" width="12" customWidth="1"/>
    <col min="8" max="8" width="13" customWidth="1"/>
    <col min="9" max="9" width="10" customWidth="1"/>
    <col min="11" max="11" width="13" customWidth="1"/>
  </cols>
  <sheetData>
    <row r="1" spans="1:11" s="1" customFormat="1" x14ac:dyDescent="0.25">
      <c r="A1" s="1" t="s">
        <v>1</v>
      </c>
      <c r="B1" s="1" t="s">
        <v>3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  <c r="K1" s="1" t="s">
        <v>43</v>
      </c>
    </row>
    <row r="2" spans="1:11" x14ac:dyDescent="0.25">
      <c r="A2" t="s">
        <v>11</v>
      </c>
      <c r="B2" t="s">
        <v>17</v>
      </c>
      <c r="C2" s="3">
        <v>5000</v>
      </c>
      <c r="D2" s="3">
        <v>6</v>
      </c>
      <c r="E2" s="2">
        <f>IF(ISBLANK(B2),"",IF(SUMIFS('Service Log'!$A$2:$A$200,'Service Log'!$B$2:$B$200,A2,'Service Log'!$D$2:$D$200,B2,'Service Log'!$H$2:$H$200,1)=0,"",SUMIFS('Service Log'!$A$2:$A$200,'Service Log'!$B$2:$B$200,A2,'Service Log'!$D$2:$D$200,B2,'Service Log'!$H$2:$H$200,1)))</f>
        <v>46306</v>
      </c>
      <c r="F2" s="3">
        <f>IF(NOT(ISNUMBER(E2)),"",SUMIFS('Service Log'!$C$2:$C$200,'Service Log'!$B$2:$B$200,A2,'Service Log'!$D$2:$D$200,B2,'Service Log'!$H$2:$H$200,1))</f>
        <v>47600</v>
      </c>
      <c r="G2" s="3">
        <f>IF(AND(ISNUMBER(F2),ISNUMBER(C2)),F2+C2,"")</f>
        <v>52600</v>
      </c>
      <c r="H2" s="2">
        <f>IF(AND(ISNUMBER(E2),ISNUMBER(D2)),DATE(YEAR(E2),MONTH(E2)+D2,DAY(E2)),"")</f>
        <v>46488</v>
      </c>
      <c r="I2" s="3">
        <f>IF(ISNUMBER(G2),G2-IFERROR(VLOOKUP(A2,Vehicles!$A$2:$F$20,6,FALSE),0),"")</f>
        <v>4390</v>
      </c>
      <c r="J2" s="3">
        <f>IF(ISNUMBER(H2),H2-Summary!$B$2,"")</f>
        <v>158</v>
      </c>
      <c r="K2" t="str">
        <f>IF(ISBLANK(B2),"",IF(NOT(ISNUMBER(E2)),"No record yet",IF(OR(IF(ISNUMBER(I2),I2&lt;0,FALSE),IF(ISNUMBER(J2),J2&lt;0,FALSE)),"Overdue",IF(OR(IF(ISNUMBER(I2),I2&lt;=Summary!$B$3,FALSE),IF(ISNUMBER(J2),J2&lt;=Summary!$B$4,FALSE)),"Due soon","OK"))))</f>
        <v>OK</v>
      </c>
    </row>
    <row r="3" spans="1:11" x14ac:dyDescent="0.25">
      <c r="A3" t="s">
        <v>11</v>
      </c>
      <c r="B3" t="s">
        <v>20</v>
      </c>
      <c r="C3" s="3">
        <v>7500</v>
      </c>
      <c r="D3" s="3">
        <v>12</v>
      </c>
      <c r="E3" s="2">
        <f>IF(ISBLANK(B3),"",IF(SUMIFS('Service Log'!$A$2:$A$200,'Service Log'!$B$2:$B$200,A3,'Service Log'!$D$2:$D$200,B3,'Service Log'!$H$2:$H$200,1)=0,"",SUMIFS('Service Log'!$A$2:$A$200,'Service Log'!$B$2:$B$200,A3,'Service Log'!$D$2:$D$200,B3,'Service Log'!$H$2:$H$200,1)))</f>
        <v>46194</v>
      </c>
      <c r="F3" s="3">
        <f>IF(NOT(ISNUMBER(E3)),"",SUMIFS('Service Log'!$C$2:$C$200,'Service Log'!$B$2:$B$200,A3,'Service Log'!$D$2:$D$200,B3,'Service Log'!$H$2:$H$200,1))</f>
        <v>43500</v>
      </c>
      <c r="G3" s="3">
        <f>IF(AND(ISNUMBER(F3),ISNUMBER(C3)),F3+C3,"")</f>
        <v>51000</v>
      </c>
      <c r="H3" s="2">
        <f>IF(AND(ISNUMBER(E3),ISNUMBER(D3)),DATE(YEAR(E3),MONTH(E3)+D3,DAY(E3)),"")</f>
        <v>46559</v>
      </c>
      <c r="I3" s="3">
        <f>IF(ISNUMBER(G3),G3-IFERROR(VLOOKUP(A3,Vehicles!$A$2:$F$20,6,FALSE),0),"")</f>
        <v>2790</v>
      </c>
      <c r="J3" s="3">
        <f>IF(ISNUMBER(H3),H3-Summary!$B$2,"")</f>
        <v>229</v>
      </c>
      <c r="K3" t="str">
        <f>IF(ISBLANK(B3),"",IF(NOT(ISNUMBER(E3)),"No record yet",IF(OR(IF(ISNUMBER(I3),I3&lt;0,FALSE),IF(ISNUMBER(J3),J3&lt;0,FALSE)),"Overdue",IF(OR(IF(ISNUMBER(I3),I3&lt;=Summary!$B$3,FALSE),IF(ISNUMBER(J3),J3&lt;=Summary!$B$4,FALSE)),"Due soon","OK"))))</f>
        <v>OK</v>
      </c>
    </row>
    <row r="4" spans="1:11" x14ac:dyDescent="0.25">
      <c r="A4" t="s">
        <v>11</v>
      </c>
      <c r="B4" t="s">
        <v>14</v>
      </c>
      <c r="C4" s="3">
        <v>15000</v>
      </c>
      <c r="D4" s="3">
        <v>12</v>
      </c>
      <c r="E4" s="2">
        <f>IF(ISBLANK(B4),"",IF(SUMIFS('Service Log'!$A$2:$A$200,'Service Log'!$B$2:$B$200,A4,'Service Log'!$D$2:$D$200,B4,'Service Log'!$H$2:$H$200,1)=0,"",SUMIFS('Service Log'!$A$2:$A$200,'Service Log'!$B$2:$B$200,A4,'Service Log'!$D$2:$D$200,B4,'Service Log'!$H$2:$H$200,1)))</f>
        <v>46264</v>
      </c>
      <c r="F4" s="3">
        <f>IF(NOT(ISNUMBER(E4)),"",SUMIFS('Service Log'!$C$2:$C$200,'Service Log'!$B$2:$B$200,A4,'Service Log'!$D$2:$D$200,B4,'Service Log'!$H$2:$H$200,1))</f>
        <v>45900</v>
      </c>
      <c r="G4" s="3">
        <f>IF(AND(ISNUMBER(F4),ISNUMBER(C4)),F4+C4,"")</f>
        <v>60900</v>
      </c>
      <c r="H4" s="2">
        <f>IF(AND(ISNUMBER(E4),ISNUMBER(D4)),DATE(YEAR(E4),MONTH(E4)+D4,DAY(E4)),"")</f>
        <v>46629</v>
      </c>
      <c r="I4" s="3">
        <f>IF(ISNUMBER(G4),G4-IFERROR(VLOOKUP(A4,Vehicles!$A$2:$F$20,6,FALSE),0),"")</f>
        <v>12690</v>
      </c>
      <c r="J4" s="3">
        <f>IF(ISNUMBER(H4),H4-Summary!$B$2,"")</f>
        <v>299</v>
      </c>
      <c r="K4" t="str">
        <f>IF(ISBLANK(B4),"",IF(NOT(ISNUMBER(E4)),"No record yet",IF(OR(IF(ISNUMBER(I4),I4&lt;0,FALSE),IF(ISNUMBER(J4),J4&lt;0,FALSE)),"Overdue",IF(OR(IF(ISNUMBER(I4),I4&lt;=Summary!$B$3,FALSE),IF(ISNUMBER(J4),J4&lt;=Summary!$B$4,FALSE)),"Due soon","OK"))))</f>
        <v>OK</v>
      </c>
    </row>
    <row r="5" spans="1:11" x14ac:dyDescent="0.25">
      <c r="A5" t="s">
        <v>11</v>
      </c>
      <c r="B5" t="s">
        <v>33</v>
      </c>
      <c r="C5" s="3">
        <v>15000</v>
      </c>
      <c r="D5" s="3">
        <v>12</v>
      </c>
      <c r="E5" s="2">
        <f>IF(ISBLANK(B5),"",IF(SUMIFS('Service Log'!$A$2:$A$200,'Service Log'!$B$2:$B$200,A5,'Service Log'!$D$2:$D$200,B5,'Service Log'!$H$2:$H$200,1)=0,"",SUMIFS('Service Log'!$A$2:$A$200,'Service Log'!$B$2:$B$200,A5,'Service Log'!$D$2:$D$200,B5,'Service Log'!$H$2:$H$200,1)))</f>
        <v>46264</v>
      </c>
      <c r="F5" s="3">
        <f>IF(NOT(ISNUMBER(E5)),"",SUMIFS('Service Log'!$C$2:$C$200,'Service Log'!$B$2:$B$200,A5,'Service Log'!$D$2:$D$200,B5,'Service Log'!$H$2:$H$200,1))</f>
        <v>45900</v>
      </c>
      <c r="G5" s="3">
        <f>IF(AND(ISNUMBER(F5),ISNUMBER(C5)),F5+C5,"")</f>
        <v>60900</v>
      </c>
      <c r="H5" s="2">
        <f>IF(AND(ISNUMBER(E5),ISNUMBER(D5)),DATE(YEAR(E5),MONTH(E5)+D5,DAY(E5)),"")</f>
        <v>46629</v>
      </c>
      <c r="I5" s="3">
        <f>IF(ISNUMBER(G5),G5-IFERROR(VLOOKUP(A5,Vehicles!$A$2:$F$20,6,FALSE),0),"")</f>
        <v>12690</v>
      </c>
      <c r="J5" s="3">
        <f>IF(ISNUMBER(H5),H5-Summary!$B$2,"")</f>
        <v>299</v>
      </c>
      <c r="K5" t="str">
        <f>IF(ISBLANK(B5),"",IF(NOT(ISNUMBER(E5)),"No record yet",IF(OR(IF(ISNUMBER(I5),I5&lt;0,FALSE),IF(ISNUMBER(J5),J5&lt;0,FALSE)),"Overdue",IF(OR(IF(ISNUMBER(I5),I5&lt;=Summary!$B$3,FALSE),IF(ISNUMBER(J5),J5&lt;=Summary!$B$4,FALSE)),"Due soon","OK"))))</f>
        <v>OK</v>
      </c>
    </row>
    <row r="6" spans="1:11" x14ac:dyDescent="0.25">
      <c r="A6" t="s">
        <v>11</v>
      </c>
      <c r="B6" t="s">
        <v>12</v>
      </c>
      <c r="C6" s="3"/>
      <c r="D6" s="3">
        <v>36</v>
      </c>
      <c r="E6" s="2">
        <f>IF(ISBLANK(B6),"",IF(SUMIFS('Service Log'!$A$2:$A$200,'Service Log'!$B$2:$B$200,A6,'Service Log'!$D$2:$D$200,B6,'Service Log'!$H$2:$H$200,1)=0,"",SUMIFS('Service Log'!$A$2:$A$200,'Service Log'!$B$2:$B$200,A6,'Service Log'!$D$2:$D$200,B6,'Service Log'!$H$2:$H$200,1)))</f>
        <v>45181</v>
      </c>
      <c r="F6" s="3">
        <f>IF(NOT(ISNUMBER(E6)),"",SUMIFS('Service Log'!$C$2:$C$200,'Service Log'!$B$2:$B$200,A6,'Service Log'!$D$2:$D$200,B6,'Service Log'!$H$2:$H$200,1))</f>
        <v>27400</v>
      </c>
      <c r="G6" s="3" t="str">
        <f>IF(AND(ISNUMBER(F6),ISNUMBER(C6)),F6+C6,"")</f>
        <v/>
      </c>
      <c r="H6" s="2">
        <f>IF(AND(ISNUMBER(E6),ISNUMBER(D6)),DATE(YEAR(E6),MONTH(E6)+D6,DAY(E6)),"")</f>
        <v>46277</v>
      </c>
      <c r="I6" s="3" t="str">
        <f>IF(ISNUMBER(G6),G6-IFERROR(VLOOKUP(A6,Vehicles!$A$2:$F$20,6,FALSE),0),"")</f>
        <v/>
      </c>
      <c r="J6" s="3">
        <f>IF(ISNUMBER(H6),H6-Summary!$B$2,"")</f>
        <v>-53</v>
      </c>
      <c r="K6" t="str">
        <f>IF(ISBLANK(B6),"",IF(NOT(ISNUMBER(E6)),"No record yet",IF(OR(IF(ISNUMBER(I6),I6&lt;0,FALSE),IF(ISNUMBER(J6),J6&lt;0,FALSE)),"Overdue",IF(OR(IF(ISNUMBER(I6),I6&lt;=Summary!$B$3,FALSE),IF(ISNUMBER(J6),J6&lt;=Summary!$B$4,FALSE)),"Due soon","OK"))))</f>
        <v>Overdue</v>
      </c>
    </row>
    <row r="7" spans="1:11" x14ac:dyDescent="0.25">
      <c r="A7" t="s">
        <v>11</v>
      </c>
      <c r="B7" t="s">
        <v>25</v>
      </c>
      <c r="C7" s="3"/>
      <c r="D7" s="3">
        <v>12</v>
      </c>
      <c r="E7" s="2">
        <f>IF(ISBLANK(B7),"",IF(SUMIFS('Service Log'!$A$2:$A$200,'Service Log'!$B$2:$B$200,A7,'Service Log'!$D$2:$D$200,B7,'Service Log'!$H$2:$H$200,1)=0,"",SUMIFS('Service Log'!$A$2:$A$200,'Service Log'!$B$2:$B$200,A7,'Service Log'!$D$2:$D$200,B7,'Service Log'!$H$2:$H$200,1)))</f>
        <v>46061</v>
      </c>
      <c r="F7" s="3">
        <f>IF(NOT(ISNUMBER(E7)),"",SUMIFS('Service Log'!$C$2:$C$200,'Service Log'!$B$2:$B$200,A7,'Service Log'!$D$2:$D$200,B7,'Service Log'!$H$2:$H$200,1))</f>
        <v>39350</v>
      </c>
      <c r="G7" s="3" t="str">
        <f>IF(AND(ISNUMBER(F7),ISNUMBER(C7)),F7+C7,"")</f>
        <v/>
      </c>
      <c r="H7" s="2">
        <f>IF(AND(ISNUMBER(E7),ISNUMBER(D7)),DATE(YEAR(E7),MONTH(E7)+D7,DAY(E7)),"")</f>
        <v>46426</v>
      </c>
      <c r="I7" s="3" t="str">
        <f>IF(ISNUMBER(G7),G7-IFERROR(VLOOKUP(A7,Vehicles!$A$2:$F$20,6,FALSE),0),"")</f>
        <v/>
      </c>
      <c r="J7" s="3">
        <f>IF(ISNUMBER(H7),H7-Summary!$B$2,"")</f>
        <v>96</v>
      </c>
      <c r="K7" t="str">
        <f>IF(ISBLANK(B7),"",IF(NOT(ISNUMBER(E7)),"No record yet",IF(OR(IF(ISNUMBER(I7),I7&lt;0,FALSE),IF(ISNUMBER(J7),J7&lt;0,FALSE)),"Overdue",IF(OR(IF(ISNUMBER(I7),I7&lt;=Summary!$B$3,FALSE),IF(ISNUMBER(J7),J7&lt;=Summary!$B$4,FALSE)),"Due soon","OK"))))</f>
        <v>OK</v>
      </c>
    </row>
    <row r="8" spans="1:11" x14ac:dyDescent="0.25">
      <c r="A8" t="s">
        <v>11</v>
      </c>
      <c r="B8" t="s">
        <v>28</v>
      </c>
      <c r="C8" s="3"/>
      <c r="D8" s="3">
        <v>12</v>
      </c>
      <c r="E8" s="2">
        <f>IF(ISBLANK(B8),"",IF(SUMIFS('Service Log'!$A$2:$A$200,'Service Log'!$B$2:$B$200,A8,'Service Log'!$D$2:$D$200,B8,'Service Log'!$H$2:$H$200,1)=0,"",SUMIFS('Service Log'!$A$2:$A$200,'Service Log'!$B$2:$B$200,A8,'Service Log'!$D$2:$D$200,B8,'Service Log'!$H$2:$H$200,1)))</f>
        <v>46132</v>
      </c>
      <c r="F8" s="3">
        <f>IF(NOT(ISNUMBER(E8)),"",SUMIFS('Service Log'!$C$2:$C$200,'Service Log'!$B$2:$B$200,A8,'Service Log'!$D$2:$D$200,B8,'Service Log'!$H$2:$H$200,1))</f>
        <v>41880</v>
      </c>
      <c r="G8" s="3" t="str">
        <f>IF(AND(ISNUMBER(F8),ISNUMBER(C8)),F8+C8,"")</f>
        <v/>
      </c>
      <c r="H8" s="2">
        <f>IF(AND(ISNUMBER(E8),ISNUMBER(D8)),DATE(YEAR(E8),MONTH(E8)+D8,DAY(E8)),"")</f>
        <v>46497</v>
      </c>
      <c r="I8" s="3" t="str">
        <f>IF(ISNUMBER(G8),G8-IFERROR(VLOOKUP(A8,Vehicles!$A$2:$F$20,6,FALSE),0),"")</f>
        <v/>
      </c>
      <c r="J8" s="3">
        <f>IF(ISNUMBER(H8),H8-Summary!$B$2,"")</f>
        <v>167</v>
      </c>
      <c r="K8" t="str">
        <f>IF(ISBLANK(B8),"",IF(NOT(ISNUMBER(E8)),"No record yet",IF(OR(IF(ISNUMBER(I8),I8&lt;0,FALSE),IF(ISNUMBER(J8),J8&lt;0,FALSE)),"Overdue",IF(OR(IF(ISNUMBER(I8),I8&lt;=Summary!$B$3,FALSE),IF(ISNUMBER(J8),J8&lt;=Summary!$B$4,FALSE)),"Due soon","OK"))))</f>
        <v>OK</v>
      </c>
    </row>
    <row r="9" spans="1:11" x14ac:dyDescent="0.25">
      <c r="A9" t="s">
        <v>8</v>
      </c>
      <c r="B9" t="s">
        <v>17</v>
      </c>
      <c r="C9" s="3">
        <v>5000</v>
      </c>
      <c r="D9" s="3">
        <v>6</v>
      </c>
      <c r="E9" s="2">
        <f>IF(ISBLANK(B9),"",IF(SUMIFS('Service Log'!$A$2:$A$200,'Service Log'!$B$2:$B$200,A9,'Service Log'!$D$2:$D$200,B9,'Service Log'!$H$2:$H$200,1)=0,"",SUMIFS('Service Log'!$A$2:$A$200,'Service Log'!$B$2:$B$200,A9,'Service Log'!$D$2:$D$200,B9,'Service Log'!$H$2:$H$200,1)))</f>
        <v>46183</v>
      </c>
      <c r="F9" s="3">
        <f>IF(NOT(ISNUMBER(E9)),"",SUMIFS('Service Log'!$C$2:$C$200,'Service Log'!$B$2:$B$200,A9,'Service Log'!$D$2:$D$200,B9,'Service Log'!$H$2:$H$200,1))</f>
        <v>109950</v>
      </c>
      <c r="G9" s="3">
        <f>IF(AND(ISNUMBER(F9),ISNUMBER(C9)),F9+C9,"")</f>
        <v>114950</v>
      </c>
      <c r="H9" s="2">
        <f>IF(AND(ISNUMBER(E9),ISNUMBER(D9)),DATE(YEAR(E9),MONTH(E9)+D9,DAY(E9)),"")</f>
        <v>46366</v>
      </c>
      <c r="I9" s="3">
        <f>IF(ISNUMBER(G9),G9-IFERROR(VLOOKUP(A9,Vehicles!$A$2:$F$20,6,FALSE),0),"")</f>
        <v>2310</v>
      </c>
      <c r="J9" s="3">
        <f>IF(ISNUMBER(H9),H9-Summary!$B$2,"")</f>
        <v>36</v>
      </c>
      <c r="K9" t="str">
        <f>IF(ISBLANK(B9),"",IF(NOT(ISNUMBER(E9)),"No record yet",IF(OR(IF(ISNUMBER(I9),I9&lt;0,FALSE),IF(ISNUMBER(J9),J9&lt;0,FALSE)),"Overdue",IF(OR(IF(ISNUMBER(I9),I9&lt;=Summary!$B$3,FALSE),IF(ISNUMBER(J9),J9&lt;=Summary!$B$4,FALSE)),"Due soon","OK"))))</f>
        <v>OK</v>
      </c>
    </row>
    <row r="10" spans="1:11" x14ac:dyDescent="0.25">
      <c r="A10" t="s">
        <v>8</v>
      </c>
      <c r="B10" t="s">
        <v>20</v>
      </c>
      <c r="C10" s="3">
        <v>7500</v>
      </c>
      <c r="D10" s="3">
        <v>12</v>
      </c>
      <c r="E10" s="2">
        <f>IF(ISBLANK(B10),"",IF(SUMIFS('Service Log'!$A$2:$A$200,'Service Log'!$B$2:$B$200,A10,'Service Log'!$D$2:$D$200,B10,'Service Log'!$H$2:$H$200,1)=0,"",SUMIFS('Service Log'!$A$2:$A$200,'Service Log'!$B$2:$B$200,A10,'Service Log'!$D$2:$D$200,B10,'Service Log'!$H$2:$H$200,1)))</f>
        <v>46183</v>
      </c>
      <c r="F10" s="3">
        <f>IF(NOT(ISNUMBER(E10)),"",SUMIFS('Service Log'!$C$2:$C$200,'Service Log'!$B$2:$B$200,A10,'Service Log'!$D$2:$D$200,B10,'Service Log'!$H$2:$H$200,1))</f>
        <v>109950</v>
      </c>
      <c r="G10" s="3">
        <f>IF(AND(ISNUMBER(F10),ISNUMBER(C10)),F10+C10,"")</f>
        <v>117450</v>
      </c>
      <c r="H10" s="2">
        <f>IF(AND(ISNUMBER(E10),ISNUMBER(D10)),DATE(YEAR(E10),MONTH(E10)+D10,DAY(E10)),"")</f>
        <v>46548</v>
      </c>
      <c r="I10" s="3">
        <f>IF(ISNUMBER(G10),G10-IFERROR(VLOOKUP(A10,Vehicles!$A$2:$F$20,6,FALSE),0),"")</f>
        <v>4810</v>
      </c>
      <c r="J10" s="3">
        <f>IF(ISNUMBER(H10),H10-Summary!$B$2,"")</f>
        <v>218</v>
      </c>
      <c r="K10" t="str">
        <f>IF(ISBLANK(B10),"",IF(NOT(ISNUMBER(E10)),"No record yet",IF(OR(IF(ISNUMBER(I10),I10&lt;0,FALSE),IF(ISNUMBER(J10),J10&lt;0,FALSE)),"Overdue",IF(OR(IF(ISNUMBER(I10),I10&lt;=Summary!$B$3,FALSE),IF(ISNUMBER(J10),J10&lt;=Summary!$B$4,FALSE)),"Due soon","OK"))))</f>
        <v>OK</v>
      </c>
    </row>
    <row r="11" spans="1:11" x14ac:dyDescent="0.25">
      <c r="A11" t="s">
        <v>8</v>
      </c>
      <c r="B11" t="s">
        <v>14</v>
      </c>
      <c r="C11" s="3">
        <v>15000</v>
      </c>
      <c r="D11" s="3">
        <v>12</v>
      </c>
      <c r="E11" s="2">
        <f>IF(ISBLANK(B11),"",IF(SUMIFS('Service Log'!$A$2:$A$200,'Service Log'!$B$2:$B$200,A11,'Service Log'!$D$2:$D$200,B11,'Service Log'!$H$2:$H$200,1)=0,"",SUMIFS('Service Log'!$A$2:$A$200,'Service Log'!$B$2:$B$200,A11,'Service Log'!$D$2:$D$200,B11,'Service Log'!$H$2:$H$200,1)))</f>
        <v>45920</v>
      </c>
      <c r="F11" s="3">
        <f>IF(NOT(ISNUMBER(E11)),"",SUMIFS('Service Log'!$C$2:$C$200,'Service Log'!$B$2:$B$200,A11,'Service Log'!$D$2:$D$200,B11,'Service Log'!$H$2:$H$200,1))</f>
        <v>101000</v>
      </c>
      <c r="G11" s="3">
        <f>IF(AND(ISNUMBER(F11),ISNUMBER(C11)),F11+C11,"")</f>
        <v>116000</v>
      </c>
      <c r="H11" s="2">
        <f>IF(AND(ISNUMBER(E11),ISNUMBER(D11)),DATE(YEAR(E11),MONTH(E11)+D11,DAY(E11)),"")</f>
        <v>46285</v>
      </c>
      <c r="I11" s="3">
        <f>IF(ISNUMBER(G11),G11-IFERROR(VLOOKUP(A11,Vehicles!$A$2:$F$20,6,FALSE),0),"")</f>
        <v>3360</v>
      </c>
      <c r="J11" s="3">
        <f>IF(ISNUMBER(H11),H11-Summary!$B$2,"")</f>
        <v>-45</v>
      </c>
      <c r="K11" t="str">
        <f>IF(ISBLANK(B11),"",IF(NOT(ISNUMBER(E11)),"No record yet",IF(OR(IF(ISNUMBER(I11),I11&lt;0,FALSE),IF(ISNUMBER(J11),J11&lt;0,FALSE)),"Overdue",IF(OR(IF(ISNUMBER(I11),I11&lt;=Summary!$B$3,FALSE),IF(ISNUMBER(J11),J11&lt;=Summary!$B$4,FALSE)),"Due soon","OK"))))</f>
        <v>Overdue</v>
      </c>
    </row>
    <row r="12" spans="1:11" x14ac:dyDescent="0.25">
      <c r="A12" t="s">
        <v>8</v>
      </c>
      <c r="B12" t="s">
        <v>9</v>
      </c>
      <c r="C12" s="3">
        <v>60000</v>
      </c>
      <c r="D12" s="3"/>
      <c r="E12" s="2">
        <f>IF(ISBLANK(B12),"",IF(SUMIFS('Service Log'!$A$2:$A$200,'Service Log'!$B$2:$B$200,A12,'Service Log'!$D$2:$D$200,B12,'Service Log'!$H$2:$H$200,1)=0,"",SUMIFS('Service Log'!$A$2:$A$200,'Service Log'!$B$2:$B$200,A12,'Service Log'!$D$2:$D$200,B12,'Service Log'!$H$2:$H$200,1)))</f>
        <v>44695</v>
      </c>
      <c r="F12" s="3">
        <f>IF(NOT(ISNUMBER(E12)),"",SUMIFS('Service Log'!$C$2:$C$200,'Service Log'!$B$2:$B$200,A12,'Service Log'!$D$2:$D$200,B12,'Service Log'!$H$2:$H$200,1))</f>
        <v>60800</v>
      </c>
      <c r="G12" s="3">
        <f>IF(AND(ISNUMBER(F12),ISNUMBER(C12)),F12+C12,"")</f>
        <v>120800</v>
      </c>
      <c r="H12" s="2" t="str">
        <f>IF(AND(ISNUMBER(E12),ISNUMBER(D12)),DATE(YEAR(E12),MONTH(E12)+D12,DAY(E12)),"")</f>
        <v/>
      </c>
      <c r="I12" s="3">
        <f>IF(ISNUMBER(G12),G12-IFERROR(VLOOKUP(A12,Vehicles!$A$2:$F$20,6,FALSE),0),"")</f>
        <v>8160</v>
      </c>
      <c r="J12" s="3" t="str">
        <f>IF(ISNUMBER(H12),H12-Summary!$B$2,"")</f>
        <v/>
      </c>
      <c r="K12" t="str">
        <f>IF(ISBLANK(B12),"",IF(NOT(ISNUMBER(E12)),"No record yet",IF(OR(IF(ISNUMBER(I12),I12&lt;0,FALSE),IF(ISNUMBER(J12),J12&lt;0,FALSE)),"Overdue",IF(OR(IF(ISNUMBER(I12),I12&lt;=Summary!$B$3,FALSE),IF(ISNUMBER(J12),J12&lt;=Summary!$B$4,FALSE)),"Due soon","OK"))))</f>
        <v>OK</v>
      </c>
    </row>
    <row r="13" spans="1:11" x14ac:dyDescent="0.25">
      <c r="A13" t="s">
        <v>8</v>
      </c>
      <c r="B13" t="s">
        <v>44</v>
      </c>
      <c r="C13" s="3">
        <v>100000</v>
      </c>
      <c r="D13" s="3"/>
      <c r="E13" s="2" t="str">
        <f>IF(ISBLANK(B13),"",IF(SUMIFS('Service Log'!$A$2:$A$200,'Service Log'!$B$2:$B$200,A13,'Service Log'!$D$2:$D$200,B13,'Service Log'!$H$2:$H$200,1)=0,"",SUMIFS('Service Log'!$A$2:$A$200,'Service Log'!$B$2:$B$200,A13,'Service Log'!$D$2:$D$200,B13,'Service Log'!$H$2:$H$200,1)))</f>
        <v/>
      </c>
      <c r="F13" s="3" t="str">
        <f>IF(NOT(ISNUMBER(E13)),"",SUMIFS('Service Log'!$C$2:$C$200,'Service Log'!$B$2:$B$200,A13,'Service Log'!$D$2:$D$200,B13,'Service Log'!$H$2:$H$200,1))</f>
        <v/>
      </c>
      <c r="G13" s="3" t="str">
        <f>IF(AND(ISNUMBER(F13),ISNUMBER(C13)),F13+C13,"")</f>
        <v/>
      </c>
      <c r="H13" s="2" t="str">
        <f>IF(AND(ISNUMBER(E13),ISNUMBER(D13)),DATE(YEAR(E13),MONTH(E13)+D13,DAY(E13)),"")</f>
        <v/>
      </c>
      <c r="I13" s="3" t="str">
        <f>IF(ISNUMBER(G13),G13-IFERROR(VLOOKUP(A13,Vehicles!$A$2:$F$20,6,FALSE),0),"")</f>
        <v/>
      </c>
      <c r="J13" s="3" t="str">
        <f>IF(ISNUMBER(H13),H13-Summary!$B$2,"")</f>
        <v/>
      </c>
      <c r="K13" t="str">
        <f>IF(ISBLANK(B13),"",IF(NOT(ISNUMBER(E13)),"No record yet",IF(OR(IF(ISNUMBER(I13),I13&lt;0,FALSE),IF(ISNUMBER(J13),J13&lt;0,FALSE)),"Overdue",IF(OR(IF(ISNUMBER(I13),I13&lt;=Summary!$B$3,FALSE),IF(ISNUMBER(J13),J13&lt;=Summary!$B$4,FALSE)),"Due soon","OK"))))</f>
        <v>No record yet</v>
      </c>
    </row>
    <row r="14" spans="1:11" x14ac:dyDescent="0.25">
      <c r="A14" t="s">
        <v>8</v>
      </c>
      <c r="B14" t="s">
        <v>21</v>
      </c>
      <c r="C14" s="3"/>
      <c r="D14" s="3">
        <v>12</v>
      </c>
      <c r="E14" s="2">
        <f>IF(ISBLANK(B14),"",IF(SUMIFS('Service Log'!$A$2:$A$200,'Service Log'!$B$2:$B$200,A14,'Service Log'!$D$2:$D$200,B14,'Service Log'!$H$2:$H$200,1)=0,"",SUMIFS('Service Log'!$A$2:$A$200,'Service Log'!$B$2:$B$200,A14,'Service Log'!$D$2:$D$200,B14,'Service Log'!$H$2:$H$200,1)))</f>
        <v>45991</v>
      </c>
      <c r="F14" s="3">
        <f>IF(NOT(ISNUMBER(E14)),"",SUMIFS('Service Log'!$C$2:$C$200,'Service Log'!$B$2:$B$200,A14,'Service Log'!$D$2:$D$200,B14,'Service Log'!$H$2:$H$200,1))</f>
        <v>103900</v>
      </c>
      <c r="G14" s="3" t="str">
        <f>IF(AND(ISNUMBER(F14),ISNUMBER(C14)),F14+C14,"")</f>
        <v/>
      </c>
      <c r="H14" s="2">
        <f>IF(AND(ISNUMBER(E14),ISNUMBER(D14)),DATE(YEAR(E14),MONTH(E14)+D14,DAY(E14)),"")</f>
        <v>46356</v>
      </c>
      <c r="I14" s="3" t="str">
        <f>IF(ISNUMBER(G14),G14-IFERROR(VLOOKUP(A14,Vehicles!$A$2:$F$20,6,FALSE),0),"")</f>
        <v/>
      </c>
      <c r="J14" s="3">
        <f>IF(ISNUMBER(H14),H14-Summary!$B$2,"")</f>
        <v>26</v>
      </c>
      <c r="K14" t="str">
        <f>IF(ISBLANK(B14),"",IF(NOT(ISNUMBER(E14)),"No record yet",IF(OR(IF(ISNUMBER(I14),I14&lt;0,FALSE),IF(ISNUMBER(J14),J14&lt;0,FALSE)),"Overdue",IF(OR(IF(ISNUMBER(I14),I14&lt;=Summary!$B$3,FALSE),IF(ISNUMBER(J14),J14&lt;=Summary!$B$4,FALSE)),"Due soon","OK"))))</f>
        <v>Due soon</v>
      </c>
    </row>
    <row r="15" spans="1:11" x14ac:dyDescent="0.25">
      <c r="C15" s="3"/>
      <c r="D15" s="3"/>
      <c r="E15" s="2" t="str">
        <f>IF(ISBLANK(B15),"",IF(SUMIFS('Service Log'!$A$2:$A$200,'Service Log'!$B$2:$B$200,A15,'Service Log'!$D$2:$D$200,B15,'Service Log'!$H$2:$H$200,1)=0,"",SUMIFS('Service Log'!$A$2:$A$200,'Service Log'!$B$2:$B$200,A15,'Service Log'!$D$2:$D$200,B15,'Service Log'!$H$2:$H$200,1)))</f>
        <v/>
      </c>
      <c r="F15" s="3" t="str">
        <f>IF(NOT(ISNUMBER(E15)),"",SUMIFS('Service Log'!$C$2:$C$200,'Service Log'!$B$2:$B$200,A15,'Service Log'!$D$2:$D$200,B15,'Service Log'!$H$2:$H$200,1))</f>
        <v/>
      </c>
      <c r="G15" s="3" t="str">
        <f>IF(AND(ISNUMBER(F15),ISNUMBER(C15)),F15+C15,"")</f>
        <v/>
      </c>
      <c r="H15" s="2" t="str">
        <f>IF(AND(ISNUMBER(E15),ISNUMBER(D15)),DATE(YEAR(E15),MONTH(E15)+D15,DAY(E15)),"")</f>
        <v/>
      </c>
      <c r="I15" s="3" t="str">
        <f>IF(ISNUMBER(G15),G15-IFERROR(VLOOKUP(A15,Vehicles!$A$2:$F$20,6,FALSE),0),"")</f>
        <v/>
      </c>
      <c r="J15" s="3" t="str">
        <f>IF(ISNUMBER(H15),H15-Summary!$B$2,"")</f>
        <v/>
      </c>
      <c r="K15" t="str">
        <f>IF(ISBLANK(B15),"",IF(NOT(ISNUMBER(E15)),"No record yet",IF(OR(IF(ISNUMBER(I15),I15&lt;0,FALSE),IF(ISNUMBER(J15),J15&lt;0,FALSE)),"Overdue",IF(OR(IF(ISNUMBER(I15),I15&lt;=Summary!$B$3,FALSE),IF(ISNUMBER(J15),J15&lt;=Summary!$B$4,FALSE)),"Due soon","OK"))))</f>
        <v/>
      </c>
    </row>
    <row r="16" spans="1:11" x14ac:dyDescent="0.25">
      <c r="C16" s="3"/>
      <c r="D16" s="3"/>
      <c r="E16" s="2" t="str">
        <f>IF(ISBLANK(B16),"",IF(SUMIFS('Service Log'!$A$2:$A$200,'Service Log'!$B$2:$B$200,A16,'Service Log'!$D$2:$D$200,B16,'Service Log'!$H$2:$H$200,1)=0,"",SUMIFS('Service Log'!$A$2:$A$200,'Service Log'!$B$2:$B$200,A16,'Service Log'!$D$2:$D$200,B16,'Service Log'!$H$2:$H$200,1)))</f>
        <v/>
      </c>
      <c r="F16" s="3" t="str">
        <f>IF(NOT(ISNUMBER(E16)),"",SUMIFS('Service Log'!$C$2:$C$200,'Service Log'!$B$2:$B$200,A16,'Service Log'!$D$2:$D$200,B16,'Service Log'!$H$2:$H$200,1))</f>
        <v/>
      </c>
      <c r="G16" s="3" t="str">
        <f>IF(AND(ISNUMBER(F16),ISNUMBER(C16)),F16+C16,"")</f>
        <v/>
      </c>
      <c r="H16" s="2" t="str">
        <f>IF(AND(ISNUMBER(E16),ISNUMBER(D16)),DATE(YEAR(E16),MONTH(E16)+D16,DAY(E16)),"")</f>
        <v/>
      </c>
      <c r="I16" s="3" t="str">
        <f>IF(ISNUMBER(G16),G16-IFERROR(VLOOKUP(A16,Vehicles!$A$2:$F$20,6,FALSE),0),"")</f>
        <v/>
      </c>
      <c r="J16" s="3" t="str">
        <f>IF(ISNUMBER(H16),H16-Summary!$B$2,"")</f>
        <v/>
      </c>
      <c r="K16" t="str">
        <f>IF(ISBLANK(B16),"",IF(NOT(ISNUMBER(E16)),"No record yet",IF(OR(IF(ISNUMBER(I16),I16&lt;0,FALSE),IF(ISNUMBER(J16),J16&lt;0,FALSE)),"Overdue",IF(OR(IF(ISNUMBER(I16),I16&lt;=Summary!$B$3,FALSE),IF(ISNUMBER(J16),J16&lt;=Summary!$B$4,FALSE)),"Due soon","OK"))))</f>
        <v/>
      </c>
    </row>
    <row r="17" spans="1:11" x14ac:dyDescent="0.25">
      <c r="C17" s="3"/>
      <c r="D17" s="3"/>
      <c r="E17" s="2" t="str">
        <f>IF(ISBLANK(B17),"",IF(SUMIFS('Service Log'!$A$2:$A$200,'Service Log'!$B$2:$B$200,A17,'Service Log'!$D$2:$D$200,B17,'Service Log'!$H$2:$H$200,1)=0,"",SUMIFS('Service Log'!$A$2:$A$200,'Service Log'!$B$2:$B$200,A17,'Service Log'!$D$2:$D$200,B17,'Service Log'!$H$2:$H$200,1)))</f>
        <v/>
      </c>
      <c r="F17" s="3" t="str">
        <f>IF(NOT(ISNUMBER(E17)),"",SUMIFS('Service Log'!$C$2:$C$200,'Service Log'!$B$2:$B$200,A17,'Service Log'!$D$2:$D$200,B17,'Service Log'!$H$2:$H$200,1))</f>
        <v/>
      </c>
      <c r="G17" s="3" t="str">
        <f>IF(AND(ISNUMBER(F17),ISNUMBER(C17)),F17+C17,"")</f>
        <v/>
      </c>
      <c r="H17" s="2" t="str">
        <f>IF(AND(ISNUMBER(E17),ISNUMBER(D17)),DATE(YEAR(E17),MONTH(E17)+D17,DAY(E17)),"")</f>
        <v/>
      </c>
      <c r="I17" s="3" t="str">
        <f>IF(ISNUMBER(G17),G17-IFERROR(VLOOKUP(A17,Vehicles!$A$2:$F$20,6,FALSE),0),"")</f>
        <v/>
      </c>
      <c r="J17" s="3" t="str">
        <f>IF(ISNUMBER(H17),H17-Summary!$B$2,"")</f>
        <v/>
      </c>
      <c r="K17" t="str">
        <f>IF(ISBLANK(B17),"",IF(NOT(ISNUMBER(E17)),"No record yet",IF(OR(IF(ISNUMBER(I17),I17&lt;0,FALSE),IF(ISNUMBER(J17),J17&lt;0,FALSE)),"Overdue",IF(OR(IF(ISNUMBER(I17),I17&lt;=Summary!$B$3,FALSE),IF(ISNUMBER(J17),J17&lt;=Summary!$B$4,FALSE)),"Due soon","OK"))))</f>
        <v/>
      </c>
    </row>
    <row r="18" spans="1:11" x14ac:dyDescent="0.25">
      <c r="C18" s="3"/>
      <c r="D18" s="3"/>
      <c r="E18" s="2" t="str">
        <f>IF(ISBLANK(B18),"",IF(SUMIFS('Service Log'!$A$2:$A$200,'Service Log'!$B$2:$B$200,A18,'Service Log'!$D$2:$D$200,B18,'Service Log'!$H$2:$H$200,1)=0,"",SUMIFS('Service Log'!$A$2:$A$200,'Service Log'!$B$2:$B$200,A18,'Service Log'!$D$2:$D$200,B18,'Service Log'!$H$2:$H$200,1)))</f>
        <v/>
      </c>
      <c r="F18" s="3" t="str">
        <f>IF(NOT(ISNUMBER(E18)),"",SUMIFS('Service Log'!$C$2:$C$200,'Service Log'!$B$2:$B$200,A18,'Service Log'!$D$2:$D$200,B18,'Service Log'!$H$2:$H$200,1))</f>
        <v/>
      </c>
      <c r="G18" s="3" t="str">
        <f>IF(AND(ISNUMBER(F18),ISNUMBER(C18)),F18+C18,"")</f>
        <v/>
      </c>
      <c r="H18" s="2" t="str">
        <f>IF(AND(ISNUMBER(E18),ISNUMBER(D18)),DATE(YEAR(E18),MONTH(E18)+D18,DAY(E18)),"")</f>
        <v/>
      </c>
      <c r="I18" s="3" t="str">
        <f>IF(ISNUMBER(G18),G18-IFERROR(VLOOKUP(A18,Vehicles!$A$2:$F$20,6,FALSE),0),"")</f>
        <v/>
      </c>
      <c r="J18" s="3" t="str">
        <f>IF(ISNUMBER(H18),H18-Summary!$B$2,"")</f>
        <v/>
      </c>
      <c r="K18" t="str">
        <f>IF(ISBLANK(B18),"",IF(NOT(ISNUMBER(E18)),"No record yet",IF(OR(IF(ISNUMBER(I18),I18&lt;0,FALSE),IF(ISNUMBER(J18),J18&lt;0,FALSE)),"Overdue",IF(OR(IF(ISNUMBER(I18),I18&lt;=Summary!$B$3,FALSE),IF(ISNUMBER(J18),J18&lt;=Summary!$B$4,FALSE)),"Due soon","OK"))))</f>
        <v/>
      </c>
    </row>
    <row r="19" spans="1:11" x14ac:dyDescent="0.25">
      <c r="C19" s="3"/>
      <c r="D19" s="3"/>
      <c r="E19" s="2" t="str">
        <f>IF(ISBLANK(B19),"",IF(SUMIFS('Service Log'!$A$2:$A$200,'Service Log'!$B$2:$B$200,A19,'Service Log'!$D$2:$D$200,B19,'Service Log'!$H$2:$H$200,1)=0,"",SUMIFS('Service Log'!$A$2:$A$200,'Service Log'!$B$2:$B$200,A19,'Service Log'!$D$2:$D$200,B19,'Service Log'!$H$2:$H$200,1)))</f>
        <v/>
      </c>
      <c r="F19" s="3" t="str">
        <f>IF(NOT(ISNUMBER(E19)),"",SUMIFS('Service Log'!$C$2:$C$200,'Service Log'!$B$2:$B$200,A19,'Service Log'!$D$2:$D$200,B19,'Service Log'!$H$2:$H$200,1))</f>
        <v/>
      </c>
      <c r="G19" s="3" t="str">
        <f>IF(AND(ISNUMBER(F19),ISNUMBER(C19)),F19+C19,"")</f>
        <v/>
      </c>
      <c r="H19" s="2" t="str">
        <f>IF(AND(ISNUMBER(E19),ISNUMBER(D19)),DATE(YEAR(E19),MONTH(E19)+D19,DAY(E19)),"")</f>
        <v/>
      </c>
      <c r="I19" s="3" t="str">
        <f>IF(ISNUMBER(G19),G19-IFERROR(VLOOKUP(A19,Vehicles!$A$2:$F$20,6,FALSE),0),"")</f>
        <v/>
      </c>
      <c r="J19" s="3" t="str">
        <f>IF(ISNUMBER(H19),H19-Summary!$B$2,"")</f>
        <v/>
      </c>
      <c r="K19" t="str">
        <f>IF(ISBLANK(B19),"",IF(NOT(ISNUMBER(E19)),"No record yet",IF(OR(IF(ISNUMBER(I19),I19&lt;0,FALSE),IF(ISNUMBER(J19),J19&lt;0,FALSE)),"Overdue",IF(OR(IF(ISNUMBER(I19),I19&lt;=Summary!$B$3,FALSE),IF(ISNUMBER(J19),J19&lt;=Summary!$B$4,FALSE)),"Due soon","OK"))))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K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7" customWidth="1"/>
    <col min="3" max="3" width="10" customWidth="1"/>
    <col min="4" max="4" width="13" customWidth="1"/>
    <col min="5" max="5" width="10" customWidth="1"/>
    <col min="6" max="6" width="12" customWidth="1"/>
    <col min="7" max="8" width="13" customWidth="1"/>
    <col min="9" max="10" width="12" customWidth="1"/>
    <col min="11" max="11" width="10" customWidth="1"/>
  </cols>
  <sheetData>
    <row r="1" spans="1:11" s="1" customFormat="1" x14ac:dyDescent="0.25">
      <c r="A1" s="1" t="s">
        <v>1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  <c r="J1" s="1" t="s">
        <v>53</v>
      </c>
      <c r="K1" s="1" t="s">
        <v>54</v>
      </c>
    </row>
    <row r="2" spans="1:11" x14ac:dyDescent="0.25">
      <c r="A2" t="s">
        <v>11</v>
      </c>
      <c r="B2" t="s">
        <v>55</v>
      </c>
      <c r="C2" t="s">
        <v>56</v>
      </c>
      <c r="D2" t="s">
        <v>57</v>
      </c>
      <c r="E2" t="s">
        <v>58</v>
      </c>
      <c r="F2" s="3">
        <v>48210</v>
      </c>
      <c r="G2" s="2">
        <v>46327</v>
      </c>
      <c r="H2" s="2">
        <v>46477</v>
      </c>
      <c r="I2" s="4">
        <f>SUMIFS('Service Log'!$F$2:$F$200,'Service Log'!$B$2:$B$200,A2,'Service Log'!$A$2:$A$200,"&gt;="&amp;DATE(YEAR(Summary!$B$2),1,1))</f>
        <v>1093.84</v>
      </c>
      <c r="J2" s="4">
        <f>SUMIF('Service Log'!$B$2:$B$200,A2,'Service Log'!$F$2:$F$200)</f>
        <v>1328.78</v>
      </c>
      <c r="K2" s="3">
        <f>COUNTIF('Service Log'!$B$2:$B$200,A2)</f>
        <v>11</v>
      </c>
    </row>
    <row r="3" spans="1:11" x14ac:dyDescent="0.25">
      <c r="A3" t="s">
        <v>8</v>
      </c>
      <c r="B3" t="s">
        <v>59</v>
      </c>
      <c r="C3" t="s">
        <v>60</v>
      </c>
      <c r="D3" t="s">
        <v>61</v>
      </c>
      <c r="E3" t="s">
        <v>62</v>
      </c>
      <c r="F3" s="3">
        <v>112640</v>
      </c>
      <c r="G3" s="2">
        <v>46323</v>
      </c>
      <c r="H3" s="2">
        <v>46599</v>
      </c>
      <c r="I3" s="4">
        <f>SUMIFS('Service Log'!$F$2:$F$200,'Service Log'!$B$2:$B$200,A3,'Service Log'!$A$2:$A$200,"&gt;="&amp;DATE(YEAR(Summary!$B$2),1,1))</f>
        <v>451.45</v>
      </c>
      <c r="J3" s="4">
        <f>SUMIF('Service Log'!$B$2:$B$200,A3,'Service Log'!$F$2:$F$200)</f>
        <v>693.44</v>
      </c>
      <c r="K3" s="3">
        <f>COUNTIF('Service Log'!$B$2:$B$200,A3)</f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</cols>
  <sheetData>
    <row r="1" spans="1:2" s="1" customFormat="1" x14ac:dyDescent="0.25">
      <c r="A1" s="1" t="s">
        <v>63</v>
      </c>
      <c r="B1" s="1" t="s">
        <v>64</v>
      </c>
    </row>
    <row r="2" spans="1:2" x14ac:dyDescent="0.25">
      <c r="A2" t="s">
        <v>65</v>
      </c>
      <c r="B2" s="2">
        <f>DATE(2026,11,4)</f>
        <v>46330</v>
      </c>
    </row>
    <row r="3" spans="1:2" x14ac:dyDescent="0.25">
      <c r="A3" t="s">
        <v>66</v>
      </c>
      <c r="B3" s="3">
        <v>1000</v>
      </c>
    </row>
    <row r="4" spans="1:2" x14ac:dyDescent="0.25">
      <c r="A4" t="s">
        <v>67</v>
      </c>
      <c r="B4" s="3">
        <v>30</v>
      </c>
    </row>
    <row r="5" spans="1:2" x14ac:dyDescent="0.25">
      <c r="A5" t="s">
        <v>68</v>
      </c>
      <c r="B5" s="3">
        <f>COUNTIF(Schedule!K2:K100,"Overdue")</f>
        <v>2</v>
      </c>
    </row>
    <row r="6" spans="1:2" x14ac:dyDescent="0.25">
      <c r="A6" t="s">
        <v>69</v>
      </c>
      <c r="B6" s="3">
        <f>COUNTIF(Schedule!K2:K100,"Due soon")</f>
        <v>1</v>
      </c>
    </row>
    <row r="7" spans="1:2" x14ac:dyDescent="0.25">
      <c r="A7" t="s">
        <v>70</v>
      </c>
      <c r="B7" s="3">
        <f>COUNTIF(Schedule!K2:K100,"No record yet")</f>
        <v>1</v>
      </c>
    </row>
    <row r="8" spans="1:2" x14ac:dyDescent="0.25">
      <c r="A8" t="s">
        <v>71</v>
      </c>
      <c r="B8" s="4">
        <f>SUM(Vehicles!I2:I20)</f>
        <v>1545.29</v>
      </c>
    </row>
    <row r="9" spans="1:2" x14ac:dyDescent="0.25">
      <c r="A9" t="s">
        <v>72</v>
      </c>
      <c r="B9" s="4">
        <f>SUM('Service Log'!F2:F200)</f>
        <v>2022.22</v>
      </c>
    </row>
    <row r="10" spans="1:2" x14ac:dyDescent="0.25">
      <c r="A10" t="s">
        <v>54</v>
      </c>
      <c r="B10" s="3">
        <f>COUNTA('Service Log'!D2:D200)</f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Service Log</vt:lpstr>
      <vt:lpstr>Schedule</vt:lpstr>
      <vt:lpstr>Vehicles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Vehicle Maintenance Log</dc:title>
  <dc:subject/>
  <dc:description/>
  <cp:keywords/>
  <cp:category/>
  <cp:lastModifiedBy>Unknown</cp:lastModifiedBy>
  <dcterms:created xsi:type="dcterms:W3CDTF">2026-10-18T23:17:43Z</dcterms:created>
  <dcterms:modified xsi:type="dcterms:W3CDTF">2026-10-18T23:17:43Z</dcterms:modified>
</cp:coreProperties>
</file>