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  <sheet sheetId="2" name="Actual" state="visible" r:id="rId5"/>
    <sheet sheetId="3" name="Summary" state="visible" r:id="rId6"/>
    <sheet sheetId="4" name="Categories" state="visible" r:id="rId7"/>
  </sheets>
  <calcPr calcId="171027"/>
</workbook>
</file>

<file path=xl/sharedStrings.xml><?xml version="1.0" encoding="utf-8"?>
<sst xmlns="http://schemas.openxmlformats.org/spreadsheetml/2006/main" count="136" uniqueCount="54">
  <si>
    <t>Category</t>
  </si>
  <si>
    <t>Type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</si>
  <si>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</si>
  <si>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</si>
  <si>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</si>
  <si>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</si>
  <si>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</si>
  <si>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</si>
  <si>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</si>
  <si>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</si>
  <si>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</si>
  <si>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</si>
  <si>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</si>
  <si>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</si>
  <si>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 total</t>
  </si>
  <si>
    <t>Monthly average</t>
  </si>
  <si>
    <t>Paychecks</t>
  </si>
  <si>
    <t>Income</t>
  </si>
  <si>
    <t>Side income and bonus</t>
  </si>
  <si>
    <t>Rent or mortgage</t>
  </si>
  <si>
    <t>Expense</t>
  </si>
  <si>
    <t>Utilities</t>
  </si>
  <si>
    <t>Groceries</t>
  </si>
  <si>
    <t>Car and gas</t>
  </si>
  <si>
    <t>Insurance</t>
  </si>
  <si>
    <t>Phone and internet</t>
  </si>
  <si>
    <t>Subscriptions</t>
  </si>
  <si>
    <t>Eating out</t>
  </si>
  <si>
    <t>Kids and school</t>
  </si>
  <si>
    <t>Medical</t>
  </si>
  <si>
    <t>Home and car upkeep</t>
  </si>
  <si>
    <t>Yearly bills</t>
  </si>
  <si>
    <t>Vacation</t>
  </si>
  <si>
    <t>Holidays and gifts</t>
  </si>
  <si>
    <t>Savings</t>
  </si>
  <si>
    <t>Total income</t>
  </si>
  <si>
    <t>Total spending</t>
  </si>
  <si>
    <t>Left over</t>
  </si>
  <si>
    <t>Month</t>
  </si>
  <si>
    <t>Planned income</t>
  </si>
  <si>
    <t>Planned spending</t>
  </si>
  <si>
    <t>Planned left over</t>
  </si>
  <si>
    <t>Actual income</t>
  </si>
  <si>
    <t>Actual spending</t>
  </si>
  <si>
    <t>Actual left over</t>
  </si>
  <si>
    <t>Better or worse than plan</t>
  </si>
  <si>
    <t>Left over so far</t>
  </si>
  <si>
    <t>Year</t>
  </si>
  <si>
    <t>Planned for the year</t>
  </si>
  <si>
    <t>Planned so far</t>
  </si>
  <si>
    <t>Actual so far</t>
  </si>
  <si>
    <t>Better or worse</t>
  </si>
  <si>
    <t>Share of year used</t>
  </si>
  <si>
    <t>Left in the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</si>
</sst>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P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3" max="14" width="10" customWidth="1"/>
    <col min="15" max="15" width="12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s="2">
        <v>7800</v>
      </c>
      <c r="D2" s="2">
        <v>5200</v>
      </c>
      <c r="E2" s="2">
        <v>5200</v>
      </c>
      <c r="F2" s="2">
        <v>5200</v>
      </c>
      <c r="G2" s="2">
        <v>5200</v>
      </c>
      <c r="H2" s="2">
        <v>5200</v>
      </c>
      <c r="I2" s="2">
        <v>7800</v>
      </c>
      <c r="J2" s="2">
        <v>5200</v>
      </c>
      <c r="K2" s="2">
        <v>5200</v>
      </c>
      <c r="L2" s="2">
        <v>5200</v>
      </c>
      <c r="M2" s="2">
        <v>5200</v>
      </c>
      <c r="N2" s="2">
        <v>5200</v>
      </c>
      <c r="O2" s="2">
        <f>SUM(C2:N2)</f>
        <v>67600</v>
      </c>
      <c r="P2" s="2">
        <f>IF(COUNTA(C2:N2)=0,0,O2/COUNTA(C2:N2))</f>
        <v>5633.333333333333</v>
      </c>
    </row>
    <row r="3" spans="1:16" x14ac:dyDescent="0.25">
      <c r="A3" t="s">
        <v>18</v>
      </c>
      <c r="B3" t="s">
        <v>17</v>
      </c>
      <c r="C3" s="2">
        <v>300</v>
      </c>
      <c r="D3" s="2">
        <v>300</v>
      </c>
      <c r="E3" s="2">
        <v>300</v>
      </c>
      <c r="F3" s="2">
        <v>1200</v>
      </c>
      <c r="G3" s="2">
        <v>300</v>
      </c>
      <c r="H3" s="2">
        <v>300</v>
      </c>
      <c r="I3" s="2">
        <v>300</v>
      </c>
      <c r="J3" s="2">
        <v>300</v>
      </c>
      <c r="K3" s="2">
        <v>300</v>
      </c>
      <c r="L3" s="2">
        <v>300</v>
      </c>
      <c r="M3" s="2">
        <v>300</v>
      </c>
      <c r="N3" s="2">
        <v>2500</v>
      </c>
      <c r="O3" s="2">
        <f>SUM(C3:N3)</f>
        <v>6700</v>
      </c>
      <c r="P3" s="2">
        <f>IF(COUNTA(C3:N3)=0,0,O3/COUNTA(C3:N3))</f>
        <v>558.3333333333334</v>
      </c>
    </row>
    <row r="4" spans="1:16" x14ac:dyDescent="0.25">
      <c r="A4" t="s">
        <v>19</v>
      </c>
      <c r="B4" t="s">
        <v>20</v>
      </c>
      <c r="C4" s="2">
        <v>1650</v>
      </c>
      <c r="D4" s="2">
        <v>1650</v>
      </c>
      <c r="E4" s="2">
        <v>1650</v>
      </c>
      <c r="F4" s="2">
        <v>1650</v>
      </c>
      <c r="G4" s="2">
        <v>1650</v>
      </c>
      <c r="H4" s="2">
        <v>1650</v>
      </c>
      <c r="I4" s="2">
        <v>1650</v>
      </c>
      <c r="J4" s="2">
        <v>1650</v>
      </c>
      <c r="K4" s="2">
        <v>1650</v>
      </c>
      <c r="L4" s="2">
        <v>1650</v>
      </c>
      <c r="M4" s="2">
        <v>1650</v>
      </c>
      <c r="N4" s="2">
        <v>1650</v>
      </c>
      <c r="O4" s="2">
        <f>SUM(C4:N4)</f>
        <v>19800</v>
      </c>
      <c r="P4" s="2">
        <f>IF(COUNTA(C4:N4)=0,0,O4/COUNTA(C4:N4))</f>
        <v>1650</v>
      </c>
    </row>
    <row r="5" spans="1:16" x14ac:dyDescent="0.25">
      <c r="A5" t="s">
        <v>21</v>
      </c>
      <c r="B5" t="s">
        <v>20</v>
      </c>
      <c r="C5" s="2">
        <v>240</v>
      </c>
      <c r="D5" s="2">
        <v>230</v>
      </c>
      <c r="E5" s="2">
        <v>200</v>
      </c>
      <c r="F5" s="2">
        <v>160</v>
      </c>
      <c r="G5" s="2">
        <v>140</v>
      </c>
      <c r="H5" s="2">
        <v>190</v>
      </c>
      <c r="I5" s="2">
        <v>230</v>
      </c>
      <c r="J5" s="2">
        <v>230</v>
      </c>
      <c r="K5" s="2">
        <v>170</v>
      </c>
      <c r="L5" s="2">
        <v>150</v>
      </c>
      <c r="M5" s="2">
        <v>190</v>
      </c>
      <c r="N5" s="2">
        <v>240</v>
      </c>
      <c r="O5" s="2">
        <f>SUM(C5:N5)</f>
        <v>2370</v>
      </c>
      <c r="P5" s="2">
        <f>IF(COUNTA(C5:N5)=0,0,O5/COUNTA(C5:N5))</f>
        <v>197.5</v>
      </c>
    </row>
    <row r="6" spans="1:16" x14ac:dyDescent="0.25">
      <c r="A6" t="s">
        <v>22</v>
      </c>
      <c r="B6" t="s">
        <v>20</v>
      </c>
      <c r="C6" s="2">
        <v>620</v>
      </c>
      <c r="D6" s="2">
        <v>600</v>
      </c>
      <c r="E6" s="2">
        <v>620</v>
      </c>
      <c r="F6" s="2">
        <v>620</v>
      </c>
      <c r="G6" s="2">
        <v>640</v>
      </c>
      <c r="H6" s="2">
        <v>640</v>
      </c>
      <c r="I6" s="2">
        <v>660</v>
      </c>
      <c r="J6" s="2">
        <v>660</v>
      </c>
      <c r="K6" s="2">
        <v>620</v>
      </c>
      <c r="L6" s="2">
        <v>620</v>
      </c>
      <c r="M6" s="2">
        <v>700</v>
      </c>
      <c r="N6" s="2">
        <v>760</v>
      </c>
      <c r="O6" s="2">
        <f>SUM(C6:N6)</f>
        <v>7760</v>
      </c>
      <c r="P6" s="2">
        <f>IF(COUNTA(C6:N6)=0,0,O6/COUNTA(C6:N6))</f>
        <v>646.6666666666666</v>
      </c>
    </row>
    <row r="7" spans="1:16" x14ac:dyDescent="0.25">
      <c r="A7" t="s">
        <v>23</v>
      </c>
      <c r="B7" t="s">
        <v>20</v>
      </c>
      <c r="C7" s="2">
        <v>310</v>
      </c>
      <c r="D7" s="2">
        <v>310</v>
      </c>
      <c r="E7" s="2">
        <v>310</v>
      </c>
      <c r="F7" s="2">
        <v>310</v>
      </c>
      <c r="G7" s="2">
        <v>310</v>
      </c>
      <c r="H7" s="2">
        <v>310</v>
      </c>
      <c r="I7" s="2">
        <v>310</v>
      </c>
      <c r="J7" s="2">
        <v>310</v>
      </c>
      <c r="K7" s="2">
        <v>310</v>
      </c>
      <c r="L7" s="2">
        <v>310</v>
      </c>
      <c r="M7" s="2">
        <v>310</v>
      </c>
      <c r="N7" s="2">
        <v>310</v>
      </c>
      <c r="O7" s="2">
        <f>SUM(C7:N7)</f>
        <v>3720</v>
      </c>
      <c r="P7" s="2">
        <f>IF(COUNTA(C7:N7)=0,0,O7/COUNTA(C7:N7))</f>
        <v>310</v>
      </c>
    </row>
    <row r="8" spans="1:16" x14ac:dyDescent="0.25">
      <c r="A8" t="s">
        <v>24</v>
      </c>
      <c r="B8" t="s">
        <v>20</v>
      </c>
      <c r="C8" s="2">
        <v>285</v>
      </c>
      <c r="D8" s="2">
        <v>285</v>
      </c>
      <c r="E8" s="2">
        <v>285</v>
      </c>
      <c r="F8" s="2">
        <v>285</v>
      </c>
      <c r="G8" s="2">
        <v>285</v>
      </c>
      <c r="H8" s="2">
        <v>285</v>
      </c>
      <c r="I8" s="2">
        <v>285</v>
      </c>
      <c r="J8" s="2">
        <v>285</v>
      </c>
      <c r="K8" s="2">
        <v>285</v>
      </c>
      <c r="L8" s="2">
        <v>285</v>
      </c>
      <c r="M8" s="2">
        <v>285</v>
      </c>
      <c r="N8" s="2">
        <v>285</v>
      </c>
      <c r="O8" s="2">
        <f>SUM(C8:N8)</f>
        <v>3420</v>
      </c>
      <c r="P8" s="2">
        <f>IF(COUNTA(C8:N8)=0,0,O8/COUNTA(C8:N8))</f>
        <v>285</v>
      </c>
    </row>
    <row r="9" spans="1:16" x14ac:dyDescent="0.25">
      <c r="A9" t="s">
        <v>25</v>
      </c>
      <c r="B9" t="s">
        <v>20</v>
      </c>
      <c r="C9" s="2">
        <v>145</v>
      </c>
      <c r="D9" s="2">
        <v>145</v>
      </c>
      <c r="E9" s="2">
        <v>145</v>
      </c>
      <c r="F9" s="2">
        <v>145</v>
      </c>
      <c r="G9" s="2">
        <v>145</v>
      </c>
      <c r="H9" s="2">
        <v>145</v>
      </c>
      <c r="I9" s="2">
        <v>145</v>
      </c>
      <c r="J9" s="2">
        <v>145</v>
      </c>
      <c r="K9" s="2">
        <v>145</v>
      </c>
      <c r="L9" s="2">
        <v>145</v>
      </c>
      <c r="M9" s="2">
        <v>145</v>
      </c>
      <c r="N9" s="2">
        <v>145</v>
      </c>
      <c r="O9" s="2">
        <f>SUM(C9:N9)</f>
        <v>1740</v>
      </c>
      <c r="P9" s="2">
        <f>IF(COUNTA(C9:N9)=0,0,O9/COUNTA(C9:N9))</f>
        <v>145</v>
      </c>
    </row>
    <row r="10" spans="1:16" x14ac:dyDescent="0.25">
      <c r="A10" t="s">
        <v>26</v>
      </c>
      <c r="B10" t="s">
        <v>20</v>
      </c>
      <c r="C10" s="2">
        <v>48</v>
      </c>
      <c r="D10" s="2">
        <v>48</v>
      </c>
      <c r="E10" s="2">
        <v>48</v>
      </c>
      <c r="F10" s="2">
        <v>48</v>
      </c>
      <c r="G10" s="2">
        <v>48</v>
      </c>
      <c r="H10" s="2">
        <v>48</v>
      </c>
      <c r="I10" s="2">
        <v>48</v>
      </c>
      <c r="J10" s="2">
        <v>48</v>
      </c>
      <c r="K10" s="2">
        <v>48</v>
      </c>
      <c r="L10" s="2">
        <v>48</v>
      </c>
      <c r="M10" s="2">
        <v>48</v>
      </c>
      <c r="N10" s="2">
        <v>48</v>
      </c>
      <c r="O10" s="2">
        <f>SUM(C10:N10)</f>
        <v>576</v>
      </c>
      <c r="P10" s="2">
        <f>IF(COUNTA(C10:N10)=0,0,O10/COUNTA(C10:N10))</f>
        <v>48</v>
      </c>
    </row>
    <row r="11" spans="1:16" x14ac:dyDescent="0.25">
      <c r="A11" t="s">
        <v>27</v>
      </c>
      <c r="B11" t="s">
        <v>20</v>
      </c>
      <c r="C11" s="2">
        <v>180</v>
      </c>
      <c r="D11" s="2">
        <v>180</v>
      </c>
      <c r="E11" s="2">
        <v>180</v>
      </c>
      <c r="F11" s="2">
        <v>180</v>
      </c>
      <c r="G11" s="2">
        <v>180</v>
      </c>
      <c r="H11" s="2">
        <v>180</v>
      </c>
      <c r="I11" s="2">
        <v>180</v>
      </c>
      <c r="J11" s="2">
        <v>180</v>
      </c>
      <c r="K11" s="2">
        <v>180</v>
      </c>
      <c r="L11" s="2">
        <v>180</v>
      </c>
      <c r="M11" s="2">
        <v>180</v>
      </c>
      <c r="N11" s="2">
        <v>180</v>
      </c>
      <c r="O11" s="2">
        <f>SUM(C11:N11)</f>
        <v>2160</v>
      </c>
      <c r="P11" s="2">
        <f>IF(COUNTA(C11:N11)=0,0,O11/COUNTA(C11:N11))</f>
        <v>180</v>
      </c>
    </row>
    <row r="12" spans="1:16" x14ac:dyDescent="0.25">
      <c r="A12" t="s">
        <v>28</v>
      </c>
      <c r="B12" t="s">
        <v>20</v>
      </c>
      <c r="C12" s="2">
        <v>120</v>
      </c>
      <c r="D12" s="2">
        <v>120</v>
      </c>
      <c r="E12" s="2">
        <v>120</v>
      </c>
      <c r="F12" s="2">
        <v>120</v>
      </c>
      <c r="G12" s="2">
        <v>120</v>
      </c>
      <c r="H12" s="2">
        <v>150</v>
      </c>
      <c r="I12" s="2">
        <v>300</v>
      </c>
      <c r="J12" s="2">
        <v>550</v>
      </c>
      <c r="K12" s="2">
        <v>150</v>
      </c>
      <c r="L12" s="2">
        <v>120</v>
      </c>
      <c r="M12" s="2">
        <v>120</v>
      </c>
      <c r="N12" s="2">
        <v>120</v>
      </c>
      <c r="O12" s="2">
        <f>SUM(C12:N12)</f>
        <v>2110</v>
      </c>
      <c r="P12" s="2">
        <f>IF(COUNTA(C12:N12)=0,0,O12/COUNTA(C12:N12))</f>
        <v>175.83333333333334</v>
      </c>
    </row>
    <row r="13" spans="1:16" x14ac:dyDescent="0.25">
      <c r="A13" t="s">
        <v>29</v>
      </c>
      <c r="B13" t="s">
        <v>20</v>
      </c>
      <c r="C13" s="2">
        <v>90</v>
      </c>
      <c r="D13" s="2">
        <v>90</v>
      </c>
      <c r="E13" s="2">
        <v>90</v>
      </c>
      <c r="F13" s="2">
        <v>90</v>
      </c>
      <c r="G13" s="2">
        <v>90</v>
      </c>
      <c r="H13" s="2">
        <v>90</v>
      </c>
      <c r="I13" s="2">
        <v>90</v>
      </c>
      <c r="J13" s="2">
        <v>90</v>
      </c>
      <c r="K13" s="2">
        <v>90</v>
      </c>
      <c r="L13" s="2">
        <v>90</v>
      </c>
      <c r="M13" s="2">
        <v>90</v>
      </c>
      <c r="N13" s="2">
        <v>90</v>
      </c>
      <c r="O13" s="2">
        <f>SUM(C13:N13)</f>
        <v>1080</v>
      </c>
      <c r="P13" s="2">
        <f>IF(COUNTA(C13:N13)=0,0,O13/COUNTA(C13:N13))</f>
        <v>90</v>
      </c>
    </row>
    <row r="14" spans="1:16" x14ac:dyDescent="0.25">
      <c r="A14" t="s">
        <v>30</v>
      </c>
      <c r="B14" t="s">
        <v>20</v>
      </c>
      <c r="C14" s="2">
        <v>100</v>
      </c>
      <c r="D14" s="2">
        <v>100</v>
      </c>
      <c r="E14" s="2">
        <v>150</v>
      </c>
      <c r="F14" s="2">
        <v>250</v>
      </c>
      <c r="G14" s="2">
        <v>250</v>
      </c>
      <c r="H14" s="2">
        <v>150</v>
      </c>
      <c r="I14" s="2">
        <v>100</v>
      </c>
      <c r="J14" s="2">
        <v>100</v>
      </c>
      <c r="K14" s="2">
        <v>150</v>
      </c>
      <c r="L14" s="2">
        <v>200</v>
      </c>
      <c r="M14" s="2">
        <v>100</v>
      </c>
      <c r="N14" s="2">
        <v>100</v>
      </c>
      <c r="O14" s="2">
        <f>SUM(C14:N14)</f>
        <v>1750</v>
      </c>
      <c r="P14" s="2">
        <f>IF(COUNTA(C14:N14)=0,0,O14/COUNTA(C14:N14))</f>
        <v>145.83333333333334</v>
      </c>
    </row>
    <row r="15" spans="1:16" x14ac:dyDescent="0.25">
      <c r="A15" t="s">
        <v>31</v>
      </c>
      <c r="B15" t="s">
        <v>20</v>
      </c>
      <c r="C15" s="2">
        <v>0</v>
      </c>
      <c r="D15" s="2">
        <v>0</v>
      </c>
      <c r="E15" s="2">
        <v>180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240</v>
      </c>
      <c r="L15" s="2">
        <v>0</v>
      </c>
      <c r="M15" s="2">
        <v>0</v>
      </c>
      <c r="N15" s="2">
        <v>139</v>
      </c>
      <c r="O15" s="2">
        <f>SUM(C15:N15)</f>
        <v>559</v>
      </c>
      <c r="P15" s="2">
        <f>IF(COUNTA(C15:N15)=0,0,O15/COUNTA(C15:N15))</f>
        <v>46.583333333333336</v>
      </c>
    </row>
    <row r="16" spans="1:16" x14ac:dyDescent="0.25">
      <c r="A16" t="s">
        <v>32</v>
      </c>
      <c r="B16" t="s">
        <v>20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400</v>
      </c>
      <c r="I16" s="2">
        <v>1800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f>SUM(C16:N16)</f>
        <v>2200</v>
      </c>
      <c r="P16" s="2">
        <f>IF(COUNTA(C16:N16)=0,0,O16/COUNTA(C16:N16))</f>
        <v>183.33333333333334</v>
      </c>
    </row>
    <row r="17" spans="1:16" x14ac:dyDescent="0.25">
      <c r="A17" t="s">
        <v>33</v>
      </c>
      <c r="B17" t="s">
        <v>20</v>
      </c>
      <c r="C17" s="2">
        <v>0</v>
      </c>
      <c r="D17" s="2">
        <v>50</v>
      </c>
      <c r="E17" s="2">
        <v>0</v>
      </c>
      <c r="F17" s="2">
        <v>0</v>
      </c>
      <c r="G17" s="2">
        <v>80</v>
      </c>
      <c r="H17" s="2">
        <v>0</v>
      </c>
      <c r="I17" s="2">
        <v>0</v>
      </c>
      <c r="J17" s="2">
        <v>0</v>
      </c>
      <c r="K17" s="2">
        <v>0</v>
      </c>
      <c r="L17" s="2">
        <v>100</v>
      </c>
      <c r="M17" s="2">
        <v>450</v>
      </c>
      <c r="N17" s="2">
        <v>900</v>
      </c>
      <c r="O17" s="2">
        <f>SUM(C17:N17)</f>
        <v>1580</v>
      </c>
      <c r="P17" s="2">
        <f>IF(COUNTA(C17:N17)=0,0,O17/COUNTA(C17:N17))</f>
        <v>131.66666666666666</v>
      </c>
    </row>
    <row r="18" spans="1:16" x14ac:dyDescent="0.25">
      <c r="A18" t="s">
        <v>34</v>
      </c>
      <c r="B18" t="s">
        <v>20</v>
      </c>
      <c r="C18" s="2">
        <v>600</v>
      </c>
      <c r="D18" s="2">
        <v>600</v>
      </c>
      <c r="E18" s="2">
        <v>600</v>
      </c>
      <c r="F18" s="2">
        <v>600</v>
      </c>
      <c r="G18" s="2">
        <v>600</v>
      </c>
      <c r="H18" s="2">
        <v>600</v>
      </c>
      <c r="I18" s="2">
        <v>600</v>
      </c>
      <c r="J18" s="2">
        <v>600</v>
      </c>
      <c r="K18" s="2">
        <v>600</v>
      </c>
      <c r="L18" s="2">
        <v>600</v>
      </c>
      <c r="M18" s="2">
        <v>600</v>
      </c>
      <c r="N18" s="2">
        <v>600</v>
      </c>
      <c r="O18" s="2">
        <f>SUM(C18:N18)</f>
        <v>7200</v>
      </c>
      <c r="P18" s="2">
        <f>IF(COUNTA(C18:N18)=0,0,O18/COUNTA(C18:N18))</f>
        <v>600</v>
      </c>
    </row>
    <row r="19" spans="1:16" x14ac:dyDescent="0.25">
      <c r="A19" t="s">
        <v>35</v>
      </c>
      <c r="C19" s="2">
        <f>SUMIF($B$2:$B$18,"Income",C$2:C$18)</f>
        <v>8100</v>
      </c>
      <c r="D19" s="2">
        <f>SUMIF($B$2:$B$18,"Income",D$2:D$18)</f>
        <v>5500</v>
      </c>
      <c r="E19" s="2">
        <f>SUMIF($B$2:$B$18,"Income",E$2:E$18)</f>
        <v>5500</v>
      </c>
      <c r="F19" s="2">
        <f>SUMIF($B$2:$B$18,"Income",F$2:F$18)</f>
        <v>6400</v>
      </c>
      <c r="G19" s="2">
        <f>SUMIF($B$2:$B$18,"Income",G$2:G$18)</f>
        <v>5500</v>
      </c>
      <c r="H19" s="2">
        <f>SUMIF($B$2:$B$18,"Income",H$2:H$18)</f>
        <v>5500</v>
      </c>
      <c r="I19" s="2">
        <f>SUMIF($B$2:$B$18,"Income",I$2:I$18)</f>
        <v>8100</v>
      </c>
      <c r="J19" s="2">
        <f>SUMIF($B$2:$B$18,"Income",J$2:J$18)</f>
        <v>5500</v>
      </c>
      <c r="K19" s="2">
        <f>SUMIF($B$2:$B$18,"Income",K$2:K$18)</f>
        <v>5500</v>
      </c>
      <c r="L19" s="2">
        <f>SUMIF($B$2:$B$18,"Income",L$2:L$18)</f>
        <v>5500</v>
      </c>
      <c r="M19" s="2">
        <f>SUMIF($B$2:$B$18,"Income",M$2:M$18)</f>
        <v>5500</v>
      </c>
      <c r="N19" s="2">
        <f>SUMIF($B$2:$B$18,"Income",N$2:N$18)</f>
        <v>7700</v>
      </c>
      <c r="O19" s="2">
        <f>SUMIF($B$2:$B$18,"Income",O$2:O$18)</f>
        <v>74300</v>
      </c>
      <c r="P19" s="2">
        <f>IF(COUNTIF(C19:N19,"&lt;&gt;0")=0,0,O19/COUNTIF(C19:N19,"&lt;&gt;0"))</f>
        <v>6191.666666666667</v>
      </c>
    </row>
    <row r="20" spans="1:16" x14ac:dyDescent="0.25">
      <c r="A20" t="s">
        <v>36</v>
      </c>
      <c r="C20" s="2">
        <f>SUMIF($B$2:$B$18,"Expense",C$2:C$18)</f>
        <v>4388</v>
      </c>
      <c r="D20" s="2">
        <f>SUMIF($B$2:$B$18,"Expense",D$2:D$18)</f>
        <v>4408</v>
      </c>
      <c r="E20" s="2">
        <f>SUMIF($B$2:$B$18,"Expense",E$2:E$18)</f>
        <v>4578</v>
      </c>
      <c r="F20" s="2">
        <f>SUMIF($B$2:$B$18,"Expense",F$2:F$18)</f>
        <v>4458</v>
      </c>
      <c r="G20" s="2">
        <f>SUMIF($B$2:$B$18,"Expense",G$2:G$18)</f>
        <v>4538</v>
      </c>
      <c r="H20" s="2">
        <f>SUMIF($B$2:$B$18,"Expense",H$2:H$18)</f>
        <v>4838</v>
      </c>
      <c r="I20" s="2">
        <f>SUMIF($B$2:$B$18,"Expense",I$2:I$18)</f>
        <v>6398</v>
      </c>
      <c r="J20" s="2">
        <f>SUMIF($B$2:$B$18,"Expense",J$2:J$18)</f>
        <v>4848</v>
      </c>
      <c r="K20" s="2">
        <f>SUMIF($B$2:$B$18,"Expense",K$2:K$18)</f>
        <v>4638</v>
      </c>
      <c r="L20" s="2">
        <f>SUMIF($B$2:$B$18,"Expense",L$2:L$18)</f>
        <v>4498</v>
      </c>
      <c r="M20" s="2">
        <f>SUMIF($B$2:$B$18,"Expense",M$2:M$18)</f>
        <v>4868</v>
      </c>
      <c r="N20" s="2">
        <f>SUMIF($B$2:$B$18,"Expense",N$2:N$18)</f>
        <v>5567</v>
      </c>
      <c r="O20" s="2">
        <f>SUMIF($B$2:$B$18,"Expense",O$2:O$18)</f>
        <v>58025</v>
      </c>
      <c r="P20" s="2">
        <f>IF(COUNTIF(C20:N20,"&lt;&gt;0")=0,0,O20/COUNTIF(C20:N20,"&lt;&gt;0"))</f>
        <v>4835.416666666667</v>
      </c>
    </row>
    <row r="21" spans="1:16" x14ac:dyDescent="0.25">
      <c r="A21" t="s">
        <v>37</v>
      </c>
      <c r="C21" s="2">
        <f>C19-C20</f>
        <v>3712</v>
      </c>
      <c r="D21" s="2">
        <f>D19-D20</f>
        <v>1092</v>
      </c>
      <c r="E21" s="2">
        <f>E19-E20</f>
        <v>922</v>
      </c>
      <c r="F21" s="2">
        <f>F19-F20</f>
        <v>1942</v>
      </c>
      <c r="G21" s="2">
        <f>G19-G20</f>
        <v>962</v>
      </c>
      <c r="H21" s="2">
        <f>H19-H20</f>
        <v>662</v>
      </c>
      <c r="I21" s="2">
        <f>I19-I20</f>
        <v>1702</v>
      </c>
      <c r="J21" s="2">
        <f>J19-J20</f>
        <v>652</v>
      </c>
      <c r="K21" s="2">
        <f>K19-K20</f>
        <v>862</v>
      </c>
      <c r="L21" s="2">
        <f>L19-L20</f>
        <v>1002</v>
      </c>
      <c r="M21" s="2">
        <f>M19-M20</f>
        <v>632</v>
      </c>
      <c r="N21" s="2">
        <f>N19-N20</f>
        <v>2133</v>
      </c>
      <c r="O21" s="2">
        <f>O19-O20</f>
        <v>16275</v>
      </c>
      <c r="P21" s="2">
        <f>IF(COUNTIF(C21:N21,"&lt;&gt;0")=0,0,O21/COUNTIF(C21:N21,"&lt;&gt;0"))</f>
        <v>1356.25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P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3" max="14" width="10" customWidth="1"/>
    <col min="15" max="15" width="12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s="2">
        <v>7800</v>
      </c>
      <c r="D2" s="2">
        <v>5200</v>
      </c>
      <c r="E2" s="2">
        <v>5200</v>
      </c>
      <c r="F2" s="2">
        <v>5200</v>
      </c>
      <c r="G2" s="2">
        <v>5200</v>
      </c>
      <c r="H2" s="2">
        <v>5200</v>
      </c>
      <c r="I2" s="2">
        <v>7800</v>
      </c>
      <c r="J2" s="2">
        <v>5200</v>
      </c>
      <c r="K2" s="2">
        <v>5200</v>
      </c>
      <c r="L2" s="2"/>
      <c r="M2" s="2"/>
      <c r="N2" s="2"/>
      <c r="O2" s="2">
        <f>SUM(C2:N2)</f>
        <v>52000</v>
      </c>
      <c r="P2" s="2">
        <f>IF(COUNTA(C2:N2)=0,0,O2/COUNTA(C2:N2))</f>
        <v>5777.777777777777</v>
      </c>
    </row>
    <row r="3" spans="1:16" x14ac:dyDescent="0.25">
      <c r="A3" t="s">
        <v>18</v>
      </c>
      <c r="B3" t="s">
        <v>17</v>
      </c>
      <c r="C3" s="2">
        <v>278.88</v>
      </c>
      <c r="D3" s="2">
        <v>313.74</v>
      </c>
      <c r="E3" s="2">
        <v>303.07</v>
      </c>
      <c r="F3" s="2">
        <v>1009.1</v>
      </c>
      <c r="G3" s="2">
        <v>249.65</v>
      </c>
      <c r="H3" s="2">
        <v>251.09</v>
      </c>
      <c r="I3" s="2">
        <v>293.81</v>
      </c>
      <c r="J3" s="2">
        <v>257.71</v>
      </c>
      <c r="K3" s="2">
        <v>316.45</v>
      </c>
      <c r="L3" s="2"/>
      <c r="M3" s="2"/>
      <c r="N3" s="2"/>
      <c r="O3" s="2">
        <f>SUM(C3:N3)</f>
        <v>3273.5</v>
      </c>
      <c r="P3" s="2">
        <f>IF(COUNTA(C3:N3)=0,0,O3/COUNTA(C3:N3))</f>
        <v>363.72222222222223</v>
      </c>
    </row>
    <row r="4" spans="1:16" x14ac:dyDescent="0.25">
      <c r="A4" t="s">
        <v>19</v>
      </c>
      <c r="B4" t="s">
        <v>20</v>
      </c>
      <c r="C4" s="2">
        <v>1650</v>
      </c>
      <c r="D4" s="2">
        <v>1650</v>
      </c>
      <c r="E4" s="2">
        <v>1650</v>
      </c>
      <c r="F4" s="2">
        <v>1650</v>
      </c>
      <c r="G4" s="2">
        <v>1650</v>
      </c>
      <c r="H4" s="2">
        <v>1650</v>
      </c>
      <c r="I4" s="2">
        <v>1650</v>
      </c>
      <c r="J4" s="2">
        <v>1650</v>
      </c>
      <c r="K4" s="2">
        <v>1650</v>
      </c>
      <c r="L4" s="2"/>
      <c r="M4" s="2"/>
      <c r="N4" s="2"/>
      <c r="O4" s="2">
        <f>SUM(C4:N4)</f>
        <v>14850</v>
      </c>
      <c r="P4" s="2">
        <f>IF(COUNTA(C4:N4)=0,0,O4/COUNTA(C4:N4))</f>
        <v>1650</v>
      </c>
    </row>
    <row r="5" spans="1:16" x14ac:dyDescent="0.25">
      <c r="A5" t="s">
        <v>21</v>
      </c>
      <c r="B5" t="s">
        <v>20</v>
      </c>
      <c r="C5" s="2">
        <v>246.04</v>
      </c>
      <c r="D5" s="2">
        <v>266.71</v>
      </c>
      <c r="E5" s="2">
        <v>224.55</v>
      </c>
      <c r="F5" s="2">
        <v>137.22</v>
      </c>
      <c r="G5" s="2">
        <v>132.24</v>
      </c>
      <c r="H5" s="2">
        <v>168.65</v>
      </c>
      <c r="I5" s="2">
        <v>240.74</v>
      </c>
      <c r="J5" s="2">
        <v>231.33</v>
      </c>
      <c r="K5" s="2">
        <v>141.28</v>
      </c>
      <c r="L5" s="2"/>
      <c r="M5" s="2"/>
      <c r="N5" s="2"/>
      <c r="O5" s="2">
        <f>SUM(C5:N5)</f>
        <v>1788.76</v>
      </c>
      <c r="P5" s="2">
        <f>IF(COUNTA(C5:N5)=0,0,O5/COUNTA(C5:N5))</f>
        <v>198.7511111111111</v>
      </c>
    </row>
    <row r="6" spans="1:16" x14ac:dyDescent="0.25">
      <c r="A6" t="s">
        <v>22</v>
      </c>
      <c r="B6" t="s">
        <v>20</v>
      </c>
      <c r="C6" s="2">
        <v>659.83</v>
      </c>
      <c r="D6" s="2">
        <v>560.37</v>
      </c>
      <c r="E6" s="2">
        <v>608.35</v>
      </c>
      <c r="F6" s="2">
        <v>686.9</v>
      </c>
      <c r="G6" s="2">
        <v>581.49</v>
      </c>
      <c r="H6" s="2">
        <v>648.06</v>
      </c>
      <c r="I6" s="2">
        <v>713.24</v>
      </c>
      <c r="J6" s="2">
        <v>771.8</v>
      </c>
      <c r="K6" s="2">
        <v>603.27</v>
      </c>
      <c r="L6" s="2"/>
      <c r="M6" s="2"/>
      <c r="N6" s="2"/>
      <c r="O6" s="2">
        <f>SUM(C6:N6)</f>
        <v>5833.310000000001</v>
      </c>
      <c r="P6" s="2">
        <f>IF(COUNTA(C6:N6)=0,0,O6/COUNTA(C6:N6))</f>
        <v>648.1455555555557</v>
      </c>
    </row>
    <row r="7" spans="1:16" x14ac:dyDescent="0.25">
      <c r="A7" t="s">
        <v>23</v>
      </c>
      <c r="B7" t="s">
        <v>20</v>
      </c>
      <c r="C7" s="2">
        <v>271.1</v>
      </c>
      <c r="D7" s="2">
        <v>259.58</v>
      </c>
      <c r="E7" s="2">
        <v>339.96</v>
      </c>
      <c r="F7" s="2">
        <v>350.79</v>
      </c>
      <c r="G7" s="2">
        <v>332.36</v>
      </c>
      <c r="H7" s="2">
        <v>318.65</v>
      </c>
      <c r="I7" s="2">
        <v>350.61</v>
      </c>
      <c r="J7" s="2">
        <v>308.09</v>
      </c>
      <c r="K7" s="2">
        <v>262.18</v>
      </c>
      <c r="L7" s="2"/>
      <c r="M7" s="2"/>
      <c r="N7" s="2"/>
      <c r="O7" s="2">
        <f>SUM(C7:N7)</f>
        <v>2793.32</v>
      </c>
      <c r="P7" s="2">
        <f>IF(COUNTA(C7:N7)=0,0,O7/COUNTA(C7:N7))</f>
        <v>310.36888888888893</v>
      </c>
    </row>
    <row r="8" spans="1:16" x14ac:dyDescent="0.25">
      <c r="A8" t="s">
        <v>24</v>
      </c>
      <c r="B8" t="s">
        <v>20</v>
      </c>
      <c r="C8" s="2">
        <v>285</v>
      </c>
      <c r="D8" s="2">
        <v>285</v>
      </c>
      <c r="E8" s="2">
        <v>285</v>
      </c>
      <c r="F8" s="2">
        <v>285</v>
      </c>
      <c r="G8" s="2">
        <v>285</v>
      </c>
      <c r="H8" s="2">
        <v>285</v>
      </c>
      <c r="I8" s="2">
        <v>285</v>
      </c>
      <c r="J8" s="2">
        <v>285</v>
      </c>
      <c r="K8" s="2">
        <v>285</v>
      </c>
      <c r="L8" s="2"/>
      <c r="M8" s="2"/>
      <c r="N8" s="2"/>
      <c r="O8" s="2">
        <f>SUM(C8:N8)</f>
        <v>2565</v>
      </c>
      <c r="P8" s="2">
        <f>IF(COUNTA(C8:N8)=0,0,O8/COUNTA(C8:N8))</f>
        <v>285</v>
      </c>
    </row>
    <row r="9" spans="1:16" x14ac:dyDescent="0.25">
      <c r="A9" t="s">
        <v>25</v>
      </c>
      <c r="B9" t="s">
        <v>20</v>
      </c>
      <c r="C9" s="2">
        <v>145</v>
      </c>
      <c r="D9" s="2">
        <v>145</v>
      </c>
      <c r="E9" s="2">
        <v>145</v>
      </c>
      <c r="F9" s="2">
        <v>145</v>
      </c>
      <c r="G9" s="2">
        <v>145</v>
      </c>
      <c r="H9" s="2">
        <v>145</v>
      </c>
      <c r="I9" s="2">
        <v>145</v>
      </c>
      <c r="J9" s="2">
        <v>145</v>
      </c>
      <c r="K9" s="2">
        <v>145</v>
      </c>
      <c r="L9" s="2"/>
      <c r="M9" s="2"/>
      <c r="N9" s="2"/>
      <c r="O9" s="2">
        <f>SUM(C9:N9)</f>
        <v>1305</v>
      </c>
      <c r="P9" s="2">
        <f>IF(COUNTA(C9:N9)=0,0,O9/COUNTA(C9:N9))</f>
        <v>145</v>
      </c>
    </row>
    <row r="10" spans="1:16" x14ac:dyDescent="0.25">
      <c r="A10" t="s">
        <v>26</v>
      </c>
      <c r="B10" t="s">
        <v>20</v>
      </c>
      <c r="C10" s="2">
        <v>48</v>
      </c>
      <c r="D10" s="2">
        <v>48</v>
      </c>
      <c r="E10" s="2">
        <v>48</v>
      </c>
      <c r="F10" s="2">
        <v>48</v>
      </c>
      <c r="G10" s="2">
        <v>48</v>
      </c>
      <c r="H10" s="2">
        <v>48</v>
      </c>
      <c r="I10" s="2">
        <v>48</v>
      </c>
      <c r="J10" s="2">
        <v>48</v>
      </c>
      <c r="K10" s="2">
        <v>48</v>
      </c>
      <c r="L10" s="2"/>
      <c r="M10" s="2"/>
      <c r="N10" s="2"/>
      <c r="O10" s="2">
        <f>SUM(C10:N10)</f>
        <v>432</v>
      </c>
      <c r="P10" s="2">
        <f>IF(COUNTA(C10:N10)=0,0,O10/COUNTA(C10:N10))</f>
        <v>48</v>
      </c>
    </row>
    <row r="11" spans="1:16" x14ac:dyDescent="0.25">
      <c r="A11" t="s">
        <v>27</v>
      </c>
      <c r="B11" t="s">
        <v>20</v>
      </c>
      <c r="C11" s="2">
        <v>192.49</v>
      </c>
      <c r="D11" s="2">
        <v>199.57</v>
      </c>
      <c r="E11" s="2">
        <v>173.61</v>
      </c>
      <c r="F11" s="2">
        <v>148.83</v>
      </c>
      <c r="G11" s="2">
        <v>156.19</v>
      </c>
      <c r="H11" s="2">
        <v>153.03</v>
      </c>
      <c r="I11" s="2">
        <v>154.47</v>
      </c>
      <c r="J11" s="2">
        <v>175.16</v>
      </c>
      <c r="K11" s="2">
        <v>152.52</v>
      </c>
      <c r="L11" s="2"/>
      <c r="M11" s="2"/>
      <c r="N11" s="2"/>
      <c r="O11" s="2">
        <f>SUM(C11:N11)</f>
        <v>1505.8700000000001</v>
      </c>
      <c r="P11" s="2">
        <f>IF(COUNTA(C11:N11)=0,0,O11/COUNTA(C11:N11))</f>
        <v>167.3188888888889</v>
      </c>
    </row>
    <row r="12" spans="1:16" x14ac:dyDescent="0.25">
      <c r="A12" t="s">
        <v>28</v>
      </c>
      <c r="B12" t="s">
        <v>20</v>
      </c>
      <c r="C12" s="2">
        <v>124.44</v>
      </c>
      <c r="D12" s="2">
        <v>135.98</v>
      </c>
      <c r="E12" s="2">
        <v>109.92</v>
      </c>
      <c r="F12" s="2">
        <v>116.2</v>
      </c>
      <c r="G12" s="2">
        <v>137.68</v>
      </c>
      <c r="H12" s="2">
        <v>130.91</v>
      </c>
      <c r="I12" s="2">
        <v>271.11</v>
      </c>
      <c r="J12" s="2">
        <v>566.22</v>
      </c>
      <c r="K12" s="2">
        <v>122.73</v>
      </c>
      <c r="L12" s="2"/>
      <c r="M12" s="2"/>
      <c r="N12" s="2"/>
      <c r="O12" s="2">
        <f>SUM(C12:N12)</f>
        <v>1715.19</v>
      </c>
      <c r="P12" s="2">
        <f>IF(COUNTA(C12:N12)=0,0,O12/COUNTA(C12:N12))</f>
        <v>190.57666666666668</v>
      </c>
    </row>
    <row r="13" spans="1:16" x14ac:dyDescent="0.25">
      <c r="A13" t="s">
        <v>29</v>
      </c>
      <c r="B13" t="s">
        <v>20</v>
      </c>
      <c r="C13" s="2">
        <v>86.16</v>
      </c>
      <c r="D13" s="2">
        <v>105.82</v>
      </c>
      <c r="E13" s="2">
        <v>91.21</v>
      </c>
      <c r="F13" s="2">
        <v>93.03</v>
      </c>
      <c r="G13" s="2">
        <v>104.62</v>
      </c>
      <c r="H13" s="2">
        <v>103.92</v>
      </c>
      <c r="I13" s="2">
        <v>85.91</v>
      </c>
      <c r="J13" s="2">
        <v>77.96</v>
      </c>
      <c r="K13" s="2">
        <v>73.22</v>
      </c>
      <c r="L13" s="2"/>
      <c r="M13" s="2"/>
      <c r="N13" s="2"/>
      <c r="O13" s="2">
        <f>SUM(C13:N13)</f>
        <v>821.85</v>
      </c>
      <c r="P13" s="2">
        <f>IF(COUNTA(C13:N13)=0,0,O13/COUNTA(C13:N13))</f>
        <v>91.31666666666666</v>
      </c>
    </row>
    <row r="14" spans="1:16" x14ac:dyDescent="0.25">
      <c r="A14" t="s">
        <v>30</v>
      </c>
      <c r="B14" t="s">
        <v>20</v>
      </c>
      <c r="C14" s="2">
        <v>87.49</v>
      </c>
      <c r="D14" s="2">
        <v>91.56</v>
      </c>
      <c r="E14" s="2">
        <v>120.92</v>
      </c>
      <c r="F14" s="2">
        <v>213.31</v>
      </c>
      <c r="G14" s="2">
        <v>209.54</v>
      </c>
      <c r="H14" s="2">
        <v>154.05</v>
      </c>
      <c r="I14" s="2">
        <v>90.17</v>
      </c>
      <c r="J14" s="2">
        <v>92.85</v>
      </c>
      <c r="K14" s="2">
        <v>171.8</v>
      </c>
      <c r="L14" s="2"/>
      <c r="M14" s="2"/>
      <c r="N14" s="2"/>
      <c r="O14" s="2">
        <f>SUM(C14:N14)</f>
        <v>1231.6899999999998</v>
      </c>
      <c r="P14" s="2">
        <f>IF(COUNTA(C14:N14)=0,0,O14/COUNTA(C14:N14))</f>
        <v>136.85444444444443</v>
      </c>
    </row>
    <row r="15" spans="1:16" x14ac:dyDescent="0.25">
      <c r="A15" t="s">
        <v>31</v>
      </c>
      <c r="B15" t="s">
        <v>20</v>
      </c>
      <c r="C15" s="2">
        <v>0</v>
      </c>
      <c r="D15" s="2">
        <v>0</v>
      </c>
      <c r="E15" s="2">
        <v>177.7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201.83</v>
      </c>
      <c r="L15" s="2"/>
      <c r="M15" s="2"/>
      <c r="N15" s="2"/>
      <c r="O15" s="2">
        <f>SUM(C15:N15)</f>
        <v>379.53</v>
      </c>
      <c r="P15" s="2">
        <f>IF(COUNTA(C15:N15)=0,0,O15/COUNTA(C15:N15))</f>
        <v>42.169999999999995</v>
      </c>
    </row>
    <row r="16" spans="1:16" x14ac:dyDescent="0.25">
      <c r="A16" t="s">
        <v>32</v>
      </c>
      <c r="B16" t="s">
        <v>20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375.93</v>
      </c>
      <c r="I16" s="2">
        <v>2011.07</v>
      </c>
      <c r="J16" s="2">
        <v>0</v>
      </c>
      <c r="K16" s="2">
        <v>0</v>
      </c>
      <c r="L16" s="2"/>
      <c r="M16" s="2"/>
      <c r="N16" s="2"/>
      <c r="O16" s="2">
        <f>SUM(C16:N16)</f>
        <v>2387</v>
      </c>
      <c r="P16" s="2">
        <f>IF(COUNTA(C16:N16)=0,0,O16/COUNTA(C16:N16))</f>
        <v>265.22222222222223</v>
      </c>
    </row>
    <row r="17" spans="1:16" x14ac:dyDescent="0.25">
      <c r="A17" t="s">
        <v>33</v>
      </c>
      <c r="B17" t="s">
        <v>20</v>
      </c>
      <c r="C17" s="2">
        <v>0</v>
      </c>
      <c r="D17" s="2">
        <v>44.12</v>
      </c>
      <c r="E17" s="2">
        <v>0</v>
      </c>
      <c r="F17" s="2">
        <v>0</v>
      </c>
      <c r="G17" s="2">
        <v>78.69</v>
      </c>
      <c r="H17" s="2">
        <v>0</v>
      </c>
      <c r="I17" s="2">
        <v>0</v>
      </c>
      <c r="J17" s="2">
        <v>0</v>
      </c>
      <c r="K17" s="2">
        <v>0</v>
      </c>
      <c r="L17" s="2"/>
      <c r="M17" s="2"/>
      <c r="N17" s="2"/>
      <c r="O17" s="2">
        <f>SUM(C17:N17)</f>
        <v>122.81</v>
      </c>
      <c r="P17" s="2">
        <f>IF(COUNTA(C17:N17)=0,0,O17/COUNTA(C17:N17))</f>
        <v>13.645555555555555</v>
      </c>
    </row>
    <row r="18" spans="1:16" x14ac:dyDescent="0.25">
      <c r="A18" t="s">
        <v>34</v>
      </c>
      <c r="B18" t="s">
        <v>20</v>
      </c>
      <c r="C18" s="2">
        <v>600</v>
      </c>
      <c r="D18" s="2">
        <v>600</v>
      </c>
      <c r="E18" s="2">
        <v>600</v>
      </c>
      <c r="F18" s="2">
        <v>600</v>
      </c>
      <c r="G18" s="2">
        <v>600</v>
      </c>
      <c r="H18" s="2">
        <v>600</v>
      </c>
      <c r="I18" s="2">
        <v>600</v>
      </c>
      <c r="J18" s="2">
        <v>600</v>
      </c>
      <c r="K18" s="2">
        <v>600</v>
      </c>
      <c r="L18" s="2"/>
      <c r="M18" s="2"/>
      <c r="N18" s="2"/>
      <c r="O18" s="2">
        <f>SUM(C18:N18)</f>
        <v>5400</v>
      </c>
      <c r="P18" s="2">
        <f>IF(COUNTA(C18:N18)=0,0,O18/COUNTA(C18:N18))</f>
        <v>600</v>
      </c>
    </row>
    <row r="19" spans="1:16" x14ac:dyDescent="0.25">
      <c r="A19" t="s">
        <v>35</v>
      </c>
      <c r="C19" s="2">
        <f>SUMIF($B$2:$B$18,"Income",C$2:C$18)</f>
        <v>8078.88</v>
      </c>
      <c r="D19" s="2">
        <f>SUMIF($B$2:$B$18,"Income",D$2:D$18)</f>
        <v>5513.74</v>
      </c>
      <c r="E19" s="2">
        <f>SUMIF($B$2:$B$18,"Income",E$2:E$18)</f>
        <v>5503.07</v>
      </c>
      <c r="F19" s="2">
        <f>SUMIF($B$2:$B$18,"Income",F$2:F$18)</f>
        <v>6209.1</v>
      </c>
      <c r="G19" s="2">
        <f>SUMIF($B$2:$B$18,"Income",G$2:G$18)</f>
        <v>5449.65</v>
      </c>
      <c r="H19" s="2">
        <f>SUMIF($B$2:$B$18,"Income",H$2:H$18)</f>
        <v>5451.09</v>
      </c>
      <c r="I19" s="2">
        <f>SUMIF($B$2:$B$18,"Income",I$2:I$18)</f>
        <v>8093.81</v>
      </c>
      <c r="J19" s="2">
        <f>SUMIF($B$2:$B$18,"Income",J$2:J$18)</f>
        <v>5457.71</v>
      </c>
      <c r="K19" s="2">
        <f>SUMIF($B$2:$B$18,"Income",K$2:K$18)</f>
        <v>5516.45</v>
      </c>
      <c r="L19" s="2">
        <f>SUMIF($B$2:$B$18,"Income",L$2:L$18)</f>
        <v>0</v>
      </c>
      <c r="M19" s="2">
        <f>SUMIF($B$2:$B$18,"Income",M$2:M$18)</f>
        <v>0</v>
      </c>
      <c r="N19" s="2">
        <f>SUMIF($B$2:$B$18,"Income",N$2:N$18)</f>
        <v>0</v>
      </c>
      <c r="O19" s="2">
        <f>SUMIF($B$2:$B$18,"Income",O$2:O$18)</f>
        <v>55273.5</v>
      </c>
      <c r="P19" s="2">
        <f>IF(COUNTIF(C19:N19,"&lt;&gt;0")=0,0,O19/COUNTIF(C19:N19,"&lt;&gt;0"))</f>
        <v>6141.5</v>
      </c>
    </row>
    <row r="20" spans="1:16" x14ac:dyDescent="0.25">
      <c r="A20" t="s">
        <v>36</v>
      </c>
      <c r="C20" s="2">
        <f>SUMIF($B$2:$B$18,"Expense",C$2:C$18)</f>
        <v>4395.549999999999</v>
      </c>
      <c r="D20" s="2">
        <f>SUMIF($B$2:$B$18,"Expense",D$2:D$18)</f>
        <v>4391.71</v>
      </c>
      <c r="E20" s="2">
        <f>SUMIF($B$2:$B$18,"Expense",E$2:E$18)</f>
        <v>4574.22</v>
      </c>
      <c r="F20" s="2">
        <f>SUMIF($B$2:$B$18,"Expense",F$2:F$18)</f>
        <v>4474.28</v>
      </c>
      <c r="G20" s="2">
        <f>SUMIF($B$2:$B$18,"Expense",G$2:G$18)</f>
        <v>4460.8099999999995</v>
      </c>
      <c r="H20" s="2">
        <f>SUMIF($B$2:$B$18,"Expense",H$2:H$18)</f>
        <v>4781.200000000001</v>
      </c>
      <c r="I20" s="2">
        <f>SUMIF($B$2:$B$18,"Expense",I$2:I$18)</f>
        <v>6645.32</v>
      </c>
      <c r="J20" s="2">
        <f>SUMIF($B$2:$B$18,"Expense",J$2:J$18)</f>
        <v>4951.410000000001</v>
      </c>
      <c r="K20" s="2">
        <f>SUMIF($B$2:$B$18,"Expense",K$2:K$18)</f>
        <v>4456.83</v>
      </c>
      <c r="L20" s="2">
        <f>SUMIF($B$2:$B$18,"Expense",L$2:L$18)</f>
        <v>0</v>
      </c>
      <c r="M20" s="2">
        <f>SUMIF($B$2:$B$18,"Expense",M$2:M$18)</f>
        <v>0</v>
      </c>
      <c r="N20" s="2">
        <f>SUMIF($B$2:$B$18,"Expense",N$2:N$18)</f>
        <v>0</v>
      </c>
      <c r="O20" s="2">
        <f>SUMIF($B$2:$B$18,"Expense",O$2:O$18)</f>
        <v>43131.329999999994</v>
      </c>
      <c r="P20" s="2">
        <f>IF(COUNTIF(C20:N20,"&lt;&gt;0")=0,0,O20/COUNTIF(C20:N20,"&lt;&gt;0"))</f>
        <v>4792.369999999999</v>
      </c>
    </row>
    <row r="21" spans="1:16" x14ac:dyDescent="0.25">
      <c r="A21" t="s">
        <v>37</v>
      </c>
      <c r="C21" s="2">
        <f>C19-C20</f>
        <v>3683.330000000001</v>
      </c>
      <c r="D21" s="2">
        <f>D19-D20</f>
        <v>1122.0299999999997</v>
      </c>
      <c r="E21" s="2">
        <f>E19-E20</f>
        <v>928.8499999999995</v>
      </c>
      <c r="F21" s="2">
        <f>F19-F20</f>
        <v>1734.8200000000006</v>
      </c>
      <c r="G21" s="2">
        <f>G19-G20</f>
        <v>988.8400000000001</v>
      </c>
      <c r="H21" s="2">
        <f>H19-H20</f>
        <v>669.8899999999994</v>
      </c>
      <c r="I21" s="2">
        <f>I19-I20</f>
        <v>1448.4900000000007</v>
      </c>
      <c r="J21" s="2">
        <f>J19-J20</f>
        <v>506.2999999999993</v>
      </c>
      <c r="K21" s="2">
        <f>K19-K20</f>
        <v>1059.62</v>
      </c>
      <c r="L21" s="2">
        <f>L19-L20</f>
        <v>0</v>
      </c>
      <c r="M21" s="2">
        <f>M19-M20</f>
        <v>0</v>
      </c>
      <c r="N21" s="2">
        <f>N19-N20</f>
        <v>0</v>
      </c>
      <c r="O21" s="2">
        <f>O19-O20</f>
        <v>12142.170000000006</v>
      </c>
      <c r="P21" s="2">
        <f>IF(COUNTIF(C21:N21,"&lt;&gt;0")=0,0,O21/COUNTIF(C21:N21,"&lt;&gt;0"))</f>
        <v>1349.1300000000006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5" customWidth="1"/>
    <col min="3" max="4" width="16" customWidth="1"/>
    <col min="5" max="5" width="14" customWidth="1"/>
    <col min="6" max="7" width="15" customWidth="1"/>
    <col min="8" max="8" width="22" customWidth="1"/>
    <col min="9" max="9" width="15" customWidth="1"/>
  </cols>
  <sheetData>
    <row r="1" spans="1:9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</row>
    <row r="2" spans="1:9" x14ac:dyDescent="0.25">
      <c r="A2" t="s">
        <v>2</v>
      </c>
      <c r="B2" s="2">
        <f>Budget!C19</f>
        <v>8100</v>
      </c>
      <c r="C2" s="2">
        <f>Budget!C20</f>
        <v>4388</v>
      </c>
      <c r="D2" s="2">
        <f>B2-C2</f>
        <v>3712</v>
      </c>
      <c r="E2" s="2">
        <f>IF(COUNTA(Actual!C2:C18)&gt;0,Actual!C19,"")</f>
        <v>8078.88</v>
      </c>
      <c r="F2" s="2">
        <f>IF(COUNTA(Actual!C2:C18)&gt;0,Actual!C20,"")</f>
        <v>4395.549999999999</v>
      </c>
      <c r="G2" s="2">
        <f>IF(COUNTA(Actual!C2:C18)&gt;0,E2-F2,"")</f>
        <v>3683.330000000001</v>
      </c>
      <c r="H2" s="2">
        <f>IF(COUNTA(Actual!C2:C18)&gt;0,G2-D2,"")</f>
        <v>-28.669999999999163</v>
      </c>
      <c r="I2" s="2">
        <f>SUM($G$2:G2)</f>
        <v>3683.330000000001</v>
      </c>
    </row>
    <row r="3" spans="1:9" x14ac:dyDescent="0.25">
      <c r="A3" t="s">
        <v>3</v>
      </c>
      <c r="B3" s="2">
        <f>Budget!D19</f>
        <v>5500</v>
      </c>
      <c r="C3" s="2">
        <f>Budget!D20</f>
        <v>4408</v>
      </c>
      <c r="D3" s="2">
        <f>B3-C3</f>
        <v>1092</v>
      </c>
      <c r="E3" s="2">
        <f>IF(COUNTA(Actual!D2:D18)&gt;0,Actual!D19,"")</f>
        <v>5513.74</v>
      </c>
      <c r="F3" s="2">
        <f>IF(COUNTA(Actual!D2:D18)&gt;0,Actual!D20,"")</f>
        <v>4391.71</v>
      </c>
      <c r="G3" s="2">
        <f>IF(COUNTA(Actual!D2:D18)&gt;0,E3-F3,"")</f>
        <v>1122.0299999999997</v>
      </c>
      <c r="H3" s="2">
        <f>IF(COUNTA(Actual!D2:D18)&gt;0,G3-D3,"")</f>
        <v>30.029999999999745</v>
      </c>
      <c r="I3" s="2">
        <f>SUM($G$2:G3)</f>
        <v>4805.360000000001</v>
      </c>
    </row>
    <row r="4" spans="1:9" x14ac:dyDescent="0.25">
      <c r="A4" t="s">
        <v>4</v>
      </c>
      <c r="B4" s="2">
        <f>Budget!E19</f>
        <v>5500</v>
      </c>
      <c r="C4" s="2">
        <f>Budget!E20</f>
        <v>4578</v>
      </c>
      <c r="D4" s="2">
        <f>B4-C4</f>
        <v>922</v>
      </c>
      <c r="E4" s="2">
        <f>IF(COUNTA(Actual!E2:E18)&gt;0,Actual!E19,"")</f>
        <v>5503.07</v>
      </c>
      <c r="F4" s="2">
        <f>IF(COUNTA(Actual!E2:E18)&gt;0,Actual!E20,"")</f>
        <v>4574.22</v>
      </c>
      <c r="G4" s="2">
        <f>IF(COUNTA(Actual!E2:E18)&gt;0,E4-F4,"")</f>
        <v>928.8499999999995</v>
      </c>
      <c r="H4" s="2">
        <f>IF(COUNTA(Actual!E2:E18)&gt;0,G4-D4,"")</f>
        <v>6.849999999999454</v>
      </c>
      <c r="I4" s="2">
        <f>SUM($G$2:G4)</f>
        <v>5734.21</v>
      </c>
    </row>
    <row r="5" spans="1:9" x14ac:dyDescent="0.25">
      <c r="A5" t="s">
        <v>5</v>
      </c>
      <c r="B5" s="2">
        <f>Budget!F19</f>
        <v>6400</v>
      </c>
      <c r="C5" s="2">
        <f>Budget!F20</f>
        <v>4458</v>
      </c>
      <c r="D5" s="2">
        <f>B5-C5</f>
        <v>1942</v>
      </c>
      <c r="E5" s="2">
        <f>IF(COUNTA(Actual!F2:F18)&gt;0,Actual!F19,"")</f>
        <v>6209.1</v>
      </c>
      <c r="F5" s="2">
        <f>IF(COUNTA(Actual!F2:F18)&gt;0,Actual!F20,"")</f>
        <v>4474.28</v>
      </c>
      <c r="G5" s="2">
        <f>IF(COUNTA(Actual!F2:F18)&gt;0,E5-F5,"")</f>
        <v>1734.8200000000006</v>
      </c>
      <c r="H5" s="2">
        <f>IF(COUNTA(Actual!F2:F18)&gt;0,G5-D5,"")</f>
        <v>-207.17999999999938</v>
      </c>
      <c r="I5" s="2">
        <f>SUM($G$2:G5)</f>
        <v>7469.030000000001</v>
      </c>
    </row>
    <row r="6" spans="1:9" x14ac:dyDescent="0.25">
      <c r="A6" t="s">
        <v>6</v>
      </c>
      <c r="B6" s="2">
        <f>Budget!G19</f>
        <v>5500</v>
      </c>
      <c r="C6" s="2">
        <f>Budget!G20</f>
        <v>4538</v>
      </c>
      <c r="D6" s="2">
        <f>B6-C6</f>
        <v>962</v>
      </c>
      <c r="E6" s="2">
        <f>IF(COUNTA(Actual!G2:G18)&gt;0,Actual!G19,"")</f>
        <v>5449.65</v>
      </c>
      <c r="F6" s="2">
        <f>IF(COUNTA(Actual!G2:G18)&gt;0,Actual!G20,"")</f>
        <v>4460.8099999999995</v>
      </c>
      <c r="G6" s="2">
        <f>IF(COUNTA(Actual!G2:G18)&gt;0,E6-F6,"")</f>
        <v>988.8400000000001</v>
      </c>
      <c r="H6" s="2">
        <f>IF(COUNTA(Actual!G2:G18)&gt;0,G6-D6,"")</f>
        <v>26.840000000000146</v>
      </c>
      <c r="I6" s="2">
        <f>SUM($G$2:G6)</f>
        <v>8457.87</v>
      </c>
    </row>
    <row r="7" spans="1:9" x14ac:dyDescent="0.25">
      <c r="A7" t="s">
        <v>7</v>
      </c>
      <c r="B7" s="2">
        <f>Budget!H19</f>
        <v>5500</v>
      </c>
      <c r="C7" s="2">
        <f>Budget!H20</f>
        <v>4838</v>
      </c>
      <c r="D7" s="2">
        <f>B7-C7</f>
        <v>662</v>
      </c>
      <c r="E7" s="2">
        <f>IF(COUNTA(Actual!H2:H18)&gt;0,Actual!H19,"")</f>
        <v>5451.09</v>
      </c>
      <c r="F7" s="2">
        <f>IF(COUNTA(Actual!H2:H18)&gt;0,Actual!H20,"")</f>
        <v>4781.200000000001</v>
      </c>
      <c r="G7" s="2">
        <f>IF(COUNTA(Actual!H2:H18)&gt;0,E7-F7,"")</f>
        <v>669.8899999999994</v>
      </c>
      <c r="H7" s="2">
        <f>IF(COUNTA(Actual!H2:H18)&gt;0,G7-D7,"")</f>
        <v>7.889999999999418</v>
      </c>
      <c r="I7" s="2">
        <f>SUM($G$2:G7)</f>
        <v>9127.76</v>
      </c>
    </row>
    <row r="8" spans="1:9" x14ac:dyDescent="0.25">
      <c r="A8" t="s">
        <v>8</v>
      </c>
      <c r="B8" s="2">
        <f>Budget!I19</f>
        <v>8100</v>
      </c>
      <c r="C8" s="2">
        <f>Budget!I20</f>
        <v>6398</v>
      </c>
      <c r="D8" s="2">
        <f>B8-C8</f>
        <v>1702</v>
      </c>
      <c r="E8" s="2">
        <f>IF(COUNTA(Actual!I2:I18)&gt;0,Actual!I19,"")</f>
        <v>8093.81</v>
      </c>
      <c r="F8" s="2">
        <f>IF(COUNTA(Actual!I2:I18)&gt;0,Actual!I20,"")</f>
        <v>6645.32</v>
      </c>
      <c r="G8" s="2">
        <f>IF(COUNTA(Actual!I2:I18)&gt;0,E8-F8,"")</f>
        <v>1448.4900000000007</v>
      </c>
      <c r="H8" s="2">
        <f>IF(COUNTA(Actual!I2:I18)&gt;0,G8-D8,"")</f>
        <v>-253.5099999999993</v>
      </c>
      <c r="I8" s="2">
        <f>SUM($G$2:G8)</f>
        <v>10576.25</v>
      </c>
    </row>
    <row r="9" spans="1:9" x14ac:dyDescent="0.25">
      <c r="A9" t="s">
        <v>9</v>
      </c>
      <c r="B9" s="2">
        <f>Budget!J19</f>
        <v>5500</v>
      </c>
      <c r="C9" s="2">
        <f>Budget!J20</f>
        <v>4848</v>
      </c>
      <c r="D9" s="2">
        <f>B9-C9</f>
        <v>652</v>
      </c>
      <c r="E9" s="2">
        <f>IF(COUNTA(Actual!J2:J18)&gt;0,Actual!J19,"")</f>
        <v>5457.71</v>
      </c>
      <c r="F9" s="2">
        <f>IF(COUNTA(Actual!J2:J18)&gt;0,Actual!J20,"")</f>
        <v>4951.410000000001</v>
      </c>
      <c r="G9" s="2">
        <f>IF(COUNTA(Actual!J2:J18)&gt;0,E9-F9,"")</f>
        <v>506.2999999999993</v>
      </c>
      <c r="H9" s="2">
        <f>IF(COUNTA(Actual!J2:J18)&gt;0,G9-D9,"")</f>
        <v>-145.70000000000073</v>
      </c>
      <c r="I9" s="2">
        <f>SUM($G$2:G9)</f>
        <v>11082.55</v>
      </c>
    </row>
    <row r="10" spans="1:9" x14ac:dyDescent="0.25">
      <c r="A10" t="s">
        <v>10</v>
      </c>
      <c r="B10" s="2">
        <f>Budget!K19</f>
        <v>5500</v>
      </c>
      <c r="C10" s="2">
        <f>Budget!K20</f>
        <v>4638</v>
      </c>
      <c r="D10" s="2">
        <f>B10-C10</f>
        <v>862</v>
      </c>
      <c r="E10" s="2">
        <f>IF(COUNTA(Actual!K2:K18)&gt;0,Actual!K19,"")</f>
        <v>5516.45</v>
      </c>
      <c r="F10" s="2">
        <f>IF(COUNTA(Actual!K2:K18)&gt;0,Actual!K20,"")</f>
        <v>4456.83</v>
      </c>
      <c r="G10" s="2">
        <f>IF(COUNTA(Actual!K2:K18)&gt;0,E10-F10,"")</f>
        <v>1059.62</v>
      </c>
      <c r="H10" s="2">
        <f>IF(COUNTA(Actual!K2:K18)&gt;0,G10-D10,"")</f>
        <v>197.6199999999999</v>
      </c>
      <c r="I10" s="2">
        <f>SUM($G$2:G10)</f>
        <v>12142.169999999998</v>
      </c>
    </row>
    <row r="11" spans="1:9" x14ac:dyDescent="0.25">
      <c r="A11" t="s">
        <v>11</v>
      </c>
      <c r="B11" s="2">
        <f>Budget!L19</f>
        <v>5500</v>
      </c>
      <c r="C11" s="2">
        <f>Budget!L20</f>
        <v>4498</v>
      </c>
      <c r="D11" s="2">
        <f>B11-C11</f>
        <v>1002</v>
      </c>
      <c r="E11" s="2" t="str">
        <f>IF(COUNTA(Actual!L2:L18)&gt;0,Actual!L19,"")</f>
        <v/>
      </c>
      <c r="F11" s="2" t="str">
        <f>IF(COUNTA(Actual!L2:L18)&gt;0,Actual!L20,"")</f>
        <v/>
      </c>
      <c r="G11" s="2" t="str">
        <f>IF(COUNTA(Actual!L2:L18)&gt;0,E11-F11,"")</f>
        <v/>
      </c>
      <c r="H11" s="2" t="str">
        <f>IF(COUNTA(Actual!L2:L18)&gt;0,G11-D11,"")</f>
        <v/>
      </c>
      <c r="I11" s="2">
        <f>SUM($G$2:G11)</f>
        <v>12142.169999999998</v>
      </c>
    </row>
    <row r="12" spans="1:9" x14ac:dyDescent="0.25">
      <c r="A12" t="s">
        <v>12</v>
      </c>
      <c r="B12" s="2">
        <f>Budget!M19</f>
        <v>5500</v>
      </c>
      <c r="C12" s="2">
        <f>Budget!M20</f>
        <v>4868</v>
      </c>
      <c r="D12" s="2">
        <f>B12-C12</f>
        <v>632</v>
      </c>
      <c r="E12" s="2" t="str">
        <f>IF(COUNTA(Actual!M2:M18)&gt;0,Actual!M19,"")</f>
        <v/>
      </c>
      <c r="F12" s="2" t="str">
        <f>IF(COUNTA(Actual!M2:M18)&gt;0,Actual!M20,"")</f>
        <v/>
      </c>
      <c r="G12" s="2" t="str">
        <f>IF(COUNTA(Actual!M2:M18)&gt;0,E12-F12,"")</f>
        <v/>
      </c>
      <c r="H12" s="2" t="str">
        <f>IF(COUNTA(Actual!M2:M18)&gt;0,G12-D12,"")</f>
        <v/>
      </c>
      <c r="I12" s="2">
        <f>SUM($G$2:G12)</f>
        <v>12142.169999999998</v>
      </c>
    </row>
    <row r="13" spans="1:9" x14ac:dyDescent="0.25">
      <c r="A13" t="s">
        <v>13</v>
      </c>
      <c r="B13" s="2">
        <f>Budget!N19</f>
        <v>7700</v>
      </c>
      <c r="C13" s="2">
        <f>Budget!N20</f>
        <v>5567</v>
      </c>
      <c r="D13" s="2">
        <f>B13-C13</f>
        <v>2133</v>
      </c>
      <c r="E13" s="2" t="str">
        <f>IF(COUNTA(Actual!N2:N18)&gt;0,Actual!N19,"")</f>
        <v/>
      </c>
      <c r="F13" s="2" t="str">
        <f>IF(COUNTA(Actual!N2:N18)&gt;0,Actual!N20,"")</f>
        <v/>
      </c>
      <c r="G13" s="2" t="str">
        <f>IF(COUNTA(Actual!N2:N18)&gt;0,E13-F13,"")</f>
        <v/>
      </c>
      <c r="H13" s="2" t="str">
        <f>IF(COUNTA(Actual!N2:N18)&gt;0,G13-D13,"")</f>
        <v/>
      </c>
      <c r="I13" s="2">
        <f>SUM($G$2:G13)</f>
        <v>12142.169999999998</v>
      </c>
    </row>
    <row r="14" spans="1:9" x14ac:dyDescent="0.25">
      <c r="A14" t="s">
        <v>47</v>
      </c>
      <c r="B14" s="2">
        <f>SUM(B2:B13)</f>
        <v>74300</v>
      </c>
      <c r="C14" s="2">
        <f>SUM(C2:C13)</f>
        <v>58025</v>
      </c>
      <c r="D14" s="2">
        <f>SUM(D2:D13)</f>
        <v>16275</v>
      </c>
      <c r="E14" s="2">
        <f>SUM(E2:E13)</f>
        <v>55273.49999999999</v>
      </c>
      <c r="F14" s="2">
        <f>SUM(F2:F13)</f>
        <v>43131.33</v>
      </c>
      <c r="G14" s="2">
        <f>SUM(G2:G13)</f>
        <v>12142.169999999998</v>
      </c>
      <c r="H14" s="2">
        <f>SUM(H2:H13)</f>
        <v>-365.8299999999999</v>
      </c>
      <c r="I14" s="2">
        <f>I13</f>
        <v>12142.169999999998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3" max="3" width="18" customWidth="1"/>
    <col min="4" max="4" width="14" customWidth="1"/>
    <col min="5" max="5" width="13" customWidth="1"/>
    <col min="6" max="6" width="14" customWidth="1"/>
    <col min="7" max="7" width="17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</row>
    <row r="2" spans="1:8" x14ac:dyDescent="0.25">
      <c r="A2" t="str">
        <f>Budget!A2</f>
        <v>Paychecks</v>
      </c>
      <c r="B2" t="str">
        <f>Budget!B2</f>
        <v>Income</v>
      </c>
      <c r="C2" s="2">
        <f>Budget!O2</f>
        <v>67600</v>
      </c>
      <c r="D2" s="2">
        <f>SUMIF(Actual!$C$19:$N$19,"&lt;&gt;0",Budget!C2:N2)</f>
        <v>52000</v>
      </c>
      <c r="E2" s="2">
        <f>Actual!O2</f>
        <v>52000</v>
      </c>
      <c r="F2" s="2">
        <f>IF(B2="Income",E2-D2,D2-E2)</f>
        <v>0</v>
      </c>
      <c r="G2" s="3">
        <f>IF(C2=0,0,E2/C2)</f>
        <v>0.7692307692307693</v>
      </c>
      <c r="H2" s="2">
        <f>C2-E2</f>
        <v>15600</v>
      </c>
    </row>
    <row r="3" spans="1:8" x14ac:dyDescent="0.25">
      <c r="A3" t="str">
        <f>Budget!A3</f>
        <v>Side income and bonus</v>
      </c>
      <c r="B3" t="str">
        <f>Budget!B3</f>
        <v>Income</v>
      </c>
      <c r="C3" s="2">
        <f>Budget!O3</f>
        <v>6700</v>
      </c>
      <c r="D3" s="2">
        <f>SUMIF(Actual!$C$19:$N$19,"&lt;&gt;0",Budget!C3:N3)</f>
        <v>3600</v>
      </c>
      <c r="E3" s="2">
        <f>Actual!O3</f>
        <v>3273.5</v>
      </c>
      <c r="F3" s="2">
        <f>IF(B3="Income",E3-D3,D3-E3)</f>
        <v>-326.5</v>
      </c>
      <c r="G3" s="3">
        <f>IF(C3=0,0,E3/C3)</f>
        <v>0.4885820895522388</v>
      </c>
      <c r="H3" s="2">
        <f>C3-E3</f>
        <v>3426.5</v>
      </c>
    </row>
    <row r="4" spans="1:8" x14ac:dyDescent="0.25">
      <c r="A4" t="str">
        <f>Budget!A4</f>
        <v>Rent or mortgage</v>
      </c>
      <c r="B4" t="str">
        <f>Budget!B4</f>
        <v>Expense</v>
      </c>
      <c r="C4" s="2">
        <f>Budget!O4</f>
        <v>19800</v>
      </c>
      <c r="D4" s="2">
        <f>SUMIF(Actual!$C$19:$N$19,"&lt;&gt;0",Budget!C4:N4)</f>
        <v>14850</v>
      </c>
      <c r="E4" s="2">
        <f>Actual!O4</f>
        <v>14850</v>
      </c>
      <c r="F4" s="2">
        <f>IF(B4="Income",E4-D4,D4-E4)</f>
        <v>0</v>
      </c>
      <c r="G4" s="3">
        <f>IF(C4=0,0,E4/C4)</f>
        <v>0.75</v>
      </c>
      <c r="H4" s="2">
        <f>C4-E4</f>
        <v>4950</v>
      </c>
    </row>
    <row r="5" spans="1:8" x14ac:dyDescent="0.25">
      <c r="A5" t="str">
        <f>Budget!A5</f>
        <v>Utilities</v>
      </c>
      <c r="B5" t="str">
        <f>Budget!B5</f>
        <v>Expense</v>
      </c>
      <c r="C5" s="2">
        <f>Budget!O5</f>
        <v>2370</v>
      </c>
      <c r="D5" s="2">
        <f>SUMIF(Actual!$C$19:$N$19,"&lt;&gt;0",Budget!C5:N5)</f>
        <v>1790</v>
      </c>
      <c r="E5" s="2">
        <f>Actual!O5</f>
        <v>1788.76</v>
      </c>
      <c r="F5" s="2">
        <f>IF(B5="Income",E5-D5,D5-E5)</f>
        <v>1.240000000000009</v>
      </c>
      <c r="G5" s="3">
        <f>IF(C5=0,0,E5/C5)</f>
        <v>0.7547510548523206</v>
      </c>
      <c r="H5" s="2">
        <f>C5-E5</f>
        <v>581.24</v>
      </c>
    </row>
    <row r="6" spans="1:8" x14ac:dyDescent="0.25">
      <c r="A6" t="str">
        <f>Budget!A6</f>
        <v>Groceries</v>
      </c>
      <c r="B6" t="str">
        <f>Budget!B6</f>
        <v>Expense</v>
      </c>
      <c r="C6" s="2">
        <f>Budget!O6</f>
        <v>7760</v>
      </c>
      <c r="D6" s="2">
        <f>SUMIF(Actual!$C$19:$N$19,"&lt;&gt;0",Budget!C6:N6)</f>
        <v>5680</v>
      </c>
      <c r="E6" s="2">
        <f>Actual!O6</f>
        <v>5833.310000000001</v>
      </c>
      <c r="F6" s="2">
        <f>IF(B6="Income",E6-D6,D6-E6)</f>
        <v>-153.3100000000013</v>
      </c>
      <c r="G6" s="3">
        <f>IF(C6=0,0,E6/C6)</f>
        <v>0.7517152061855672</v>
      </c>
      <c r="H6" s="2">
        <f>C6-E6</f>
        <v>1926.6899999999987</v>
      </c>
    </row>
    <row r="7" spans="1:8" x14ac:dyDescent="0.25">
      <c r="A7" t="str">
        <f>Budget!A7</f>
        <v>Car and gas</v>
      </c>
      <c r="B7" t="str">
        <f>Budget!B7</f>
        <v>Expense</v>
      </c>
      <c r="C7" s="2">
        <f>Budget!O7</f>
        <v>3720</v>
      </c>
      <c r="D7" s="2">
        <f>SUMIF(Actual!$C$19:$N$19,"&lt;&gt;0",Budget!C7:N7)</f>
        <v>2790</v>
      </c>
      <c r="E7" s="2">
        <f>Actual!O7</f>
        <v>2793.32</v>
      </c>
      <c r="F7" s="2">
        <f>IF(B7="Income",E7-D7,D7-E7)</f>
        <v>-3.3200000000001637</v>
      </c>
      <c r="G7" s="3">
        <f>IF(C7=0,0,E7/C7)</f>
        <v>0.7508924731182797</v>
      </c>
      <c r="H7" s="2">
        <f>C7-E7</f>
        <v>926.6799999999998</v>
      </c>
    </row>
    <row r="8" spans="1:8" x14ac:dyDescent="0.25">
      <c r="A8" t="str">
        <f>Budget!A8</f>
        <v>Insurance</v>
      </c>
      <c r="B8" t="str">
        <f>Budget!B8</f>
        <v>Expense</v>
      </c>
      <c r="C8" s="2">
        <f>Budget!O8</f>
        <v>3420</v>
      </c>
      <c r="D8" s="2">
        <f>SUMIF(Actual!$C$19:$N$19,"&lt;&gt;0",Budget!C8:N8)</f>
        <v>2565</v>
      </c>
      <c r="E8" s="2">
        <f>Actual!O8</f>
        <v>2565</v>
      </c>
      <c r="F8" s="2">
        <f>IF(B8="Income",E8-D8,D8-E8)</f>
        <v>0</v>
      </c>
      <c r="G8" s="3">
        <f>IF(C8=0,0,E8/C8)</f>
        <v>0.75</v>
      </c>
      <c r="H8" s="2">
        <f>C8-E8</f>
        <v>855</v>
      </c>
    </row>
    <row r="9" spans="1:8" x14ac:dyDescent="0.25">
      <c r="A9" t="str">
        <f>Budget!A9</f>
        <v>Phone and internet</v>
      </c>
      <c r="B9" t="str">
        <f>Budget!B9</f>
        <v>Expense</v>
      </c>
      <c r="C9" s="2">
        <f>Budget!O9</f>
        <v>1740</v>
      </c>
      <c r="D9" s="2">
        <f>SUMIF(Actual!$C$19:$N$19,"&lt;&gt;0",Budget!C9:N9)</f>
        <v>1305</v>
      </c>
      <c r="E9" s="2">
        <f>Actual!O9</f>
        <v>1305</v>
      </c>
      <c r="F9" s="2">
        <f>IF(B9="Income",E9-D9,D9-E9)</f>
        <v>0</v>
      </c>
      <c r="G9" s="3">
        <f>IF(C9=0,0,E9/C9)</f>
        <v>0.75</v>
      </c>
      <c r="H9" s="2">
        <f>C9-E9</f>
        <v>435</v>
      </c>
    </row>
    <row r="10" spans="1:8" x14ac:dyDescent="0.25">
      <c r="A10" t="str">
        <f>Budget!A10</f>
        <v>Subscriptions</v>
      </c>
      <c r="B10" t="str">
        <f>Budget!B10</f>
        <v>Expense</v>
      </c>
      <c r="C10" s="2">
        <f>Budget!O10</f>
        <v>576</v>
      </c>
      <c r="D10" s="2">
        <f>SUMIF(Actual!$C$19:$N$19,"&lt;&gt;0",Budget!C10:N10)</f>
        <v>432</v>
      </c>
      <c r="E10" s="2">
        <f>Actual!O10</f>
        <v>432</v>
      </c>
      <c r="F10" s="2">
        <f>IF(B10="Income",E10-D10,D10-E10)</f>
        <v>0</v>
      </c>
      <c r="G10" s="3">
        <f>IF(C10=0,0,E10/C10)</f>
        <v>0.75</v>
      </c>
      <c r="H10" s="2">
        <f>C10-E10</f>
        <v>144</v>
      </c>
    </row>
    <row r="11" spans="1:8" x14ac:dyDescent="0.25">
      <c r="A11" t="str">
        <f>Budget!A11</f>
        <v>Eating out</v>
      </c>
      <c r="B11" t="str">
        <f>Budget!B11</f>
        <v>Expense</v>
      </c>
      <c r="C11" s="2">
        <f>Budget!O11</f>
        <v>2160</v>
      </c>
      <c r="D11" s="2">
        <f>SUMIF(Actual!$C$19:$N$19,"&lt;&gt;0",Budget!C11:N11)</f>
        <v>1620</v>
      </c>
      <c r="E11" s="2">
        <f>Actual!O11</f>
        <v>1505.8700000000001</v>
      </c>
      <c r="F11" s="2">
        <f>IF(B11="Income",E11-D11,D11-E11)</f>
        <v>114.12999999999988</v>
      </c>
      <c r="G11" s="3">
        <f>IF(C11=0,0,E11/C11)</f>
        <v>0.697162037037037</v>
      </c>
      <c r="H11" s="2">
        <f>C11-E11</f>
        <v>654.1299999999999</v>
      </c>
    </row>
    <row r="12" spans="1:8" x14ac:dyDescent="0.25">
      <c r="A12" t="str">
        <f>Budget!A12</f>
        <v>Kids and school</v>
      </c>
      <c r="B12" t="str">
        <f>Budget!B12</f>
        <v>Expense</v>
      </c>
      <c r="C12" s="2">
        <f>Budget!O12</f>
        <v>2110</v>
      </c>
      <c r="D12" s="2">
        <f>SUMIF(Actual!$C$19:$N$19,"&lt;&gt;0",Budget!C12:N12)</f>
        <v>1750</v>
      </c>
      <c r="E12" s="2">
        <f>Actual!O12</f>
        <v>1715.19</v>
      </c>
      <c r="F12" s="2">
        <f>IF(B12="Income",E12-D12,D12-E12)</f>
        <v>34.809999999999945</v>
      </c>
      <c r="G12" s="3">
        <f>IF(C12=0,0,E12/C12)</f>
        <v>0.8128862559241706</v>
      </c>
      <c r="H12" s="2">
        <f>C12-E12</f>
        <v>394.80999999999995</v>
      </c>
    </row>
    <row r="13" spans="1:8" x14ac:dyDescent="0.25">
      <c r="A13" t="str">
        <f>Budget!A13</f>
        <v>Medical</v>
      </c>
      <c r="B13" t="str">
        <f>Budget!B13</f>
        <v>Expense</v>
      </c>
      <c r="C13" s="2">
        <f>Budget!O13</f>
        <v>1080</v>
      </c>
      <c r="D13" s="2">
        <f>SUMIF(Actual!$C$19:$N$19,"&lt;&gt;0",Budget!C13:N13)</f>
        <v>810</v>
      </c>
      <c r="E13" s="2">
        <f>Actual!O13</f>
        <v>821.85</v>
      </c>
      <c r="F13" s="2">
        <f>IF(B13="Income",E13-D13,D13-E13)</f>
        <v>-11.850000000000023</v>
      </c>
      <c r="G13" s="3">
        <f>IF(C13=0,0,E13/C13)</f>
        <v>0.7609722222222223</v>
      </c>
      <c r="H13" s="2">
        <f>C13-E13</f>
        <v>258.15</v>
      </c>
    </row>
    <row r="14" spans="1:8" x14ac:dyDescent="0.25">
      <c r="A14" t="str">
        <f>Budget!A14</f>
        <v>Home and car upkeep</v>
      </c>
      <c r="B14" t="str">
        <f>Budget!B14</f>
        <v>Expense</v>
      </c>
      <c r="C14" s="2">
        <f>Budget!O14</f>
        <v>1750</v>
      </c>
      <c r="D14" s="2">
        <f>SUMIF(Actual!$C$19:$N$19,"&lt;&gt;0",Budget!C14:N14)</f>
        <v>1350</v>
      </c>
      <c r="E14" s="2">
        <f>Actual!O14</f>
        <v>1231.6899999999998</v>
      </c>
      <c r="F14" s="2">
        <f>IF(B14="Income",E14-D14,D14-E14)</f>
        <v>118.31000000000017</v>
      </c>
      <c r="G14" s="3">
        <f>IF(C14=0,0,E14/C14)</f>
        <v>0.7038228571428571</v>
      </c>
      <c r="H14" s="2">
        <f>C14-E14</f>
        <v>518.3100000000002</v>
      </c>
    </row>
    <row r="15" spans="1:8" x14ac:dyDescent="0.25">
      <c r="A15" t="str">
        <f>Budget!A15</f>
        <v>Yearly bills</v>
      </c>
      <c r="B15" t="str">
        <f>Budget!B15</f>
        <v>Expense</v>
      </c>
      <c r="C15" s="2">
        <f>Budget!O15</f>
        <v>559</v>
      </c>
      <c r="D15" s="2">
        <f>SUMIF(Actual!$C$19:$N$19,"&lt;&gt;0",Budget!C15:N15)</f>
        <v>420</v>
      </c>
      <c r="E15" s="2">
        <f>Actual!O15</f>
        <v>379.53</v>
      </c>
      <c r="F15" s="2">
        <f>IF(B15="Income",E15-D15,D15-E15)</f>
        <v>40.47000000000003</v>
      </c>
      <c r="G15" s="3">
        <f>IF(C15=0,0,E15/C15)</f>
        <v>0.6789445438282647</v>
      </c>
      <c r="H15" s="2">
        <f>C15-E15</f>
        <v>179.47000000000003</v>
      </c>
    </row>
    <row r="16" spans="1:8" x14ac:dyDescent="0.25">
      <c r="A16" t="str">
        <f>Budget!A16</f>
        <v>Vacation</v>
      </c>
      <c r="B16" t="str">
        <f>Budget!B16</f>
        <v>Expense</v>
      </c>
      <c r="C16" s="2">
        <f>Budget!O16</f>
        <v>2200</v>
      </c>
      <c r="D16" s="2">
        <f>SUMIF(Actual!$C$19:$N$19,"&lt;&gt;0",Budget!C16:N16)</f>
        <v>2200</v>
      </c>
      <c r="E16" s="2">
        <f>Actual!O16</f>
        <v>2387</v>
      </c>
      <c r="F16" s="2">
        <f>IF(B16="Income",E16-D16,D16-E16)</f>
        <v>-187</v>
      </c>
      <c r="G16" s="3">
        <f>IF(C16=0,0,E16/C16)</f>
        <v>1.085</v>
      </c>
      <c r="H16" s="2">
        <f>C16-E16</f>
        <v>-187</v>
      </c>
    </row>
    <row r="17" spans="1:8" x14ac:dyDescent="0.25">
      <c r="A17" t="str">
        <f>Budget!A17</f>
        <v>Holidays and gifts</v>
      </c>
      <c r="B17" t="str">
        <f>Budget!B17</f>
        <v>Expense</v>
      </c>
      <c r="C17" s="2">
        <f>Budget!O17</f>
        <v>1580</v>
      </c>
      <c r="D17" s="2">
        <f>SUMIF(Actual!$C$19:$N$19,"&lt;&gt;0",Budget!C17:N17)</f>
        <v>130</v>
      </c>
      <c r="E17" s="2">
        <f>Actual!O17</f>
        <v>122.81</v>
      </c>
      <c r="F17" s="2">
        <f>IF(B17="Income",E17-D17,D17-E17)</f>
        <v>7.189999999999998</v>
      </c>
      <c r="G17" s="3">
        <f>IF(C17=0,0,E17/C17)</f>
        <v>0.07772784810126582</v>
      </c>
      <c r="H17" s="2">
        <f>C17-E17</f>
        <v>1457.19</v>
      </c>
    </row>
    <row r="18" spans="1:8" x14ac:dyDescent="0.25">
      <c r="A18" t="str">
        <f>Budget!A18</f>
        <v>Savings</v>
      </c>
      <c r="B18" t="str">
        <f>Budget!B18</f>
        <v>Expense</v>
      </c>
      <c r="C18" s="2">
        <f>Budget!O18</f>
        <v>7200</v>
      </c>
      <c r="D18" s="2">
        <f>SUMIF(Actual!$C$19:$N$19,"&lt;&gt;0",Budget!C18:N18)</f>
        <v>5400</v>
      </c>
      <c r="E18" s="2">
        <f>Actual!O18</f>
        <v>5400</v>
      </c>
      <c r="F18" s="2">
        <f>IF(B18="Income",E18-D18,D18-E18)</f>
        <v>0</v>
      </c>
      <c r="G18" s="3">
        <f>IF(C18=0,0,E18/C18)</f>
        <v>0.75</v>
      </c>
      <c r="H18" s="2">
        <f>C18-E18</f>
        <v>1800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Actual</vt:lpstr>
      <vt:lpstr>Summary</vt:lpstr>
      <vt:lpstr>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Yearly Budget</dc:title>
  <dc:subject/>
  <dc:description/>
  <cp:keywords/>
  <cp:category/>
  <cp:lastModifiedBy>Unknown</cp:lastModifiedBy>
  <dcterms:created xsi:type="dcterms:W3CDTF">2026-10-18T23:17:46Z</dcterms:created>
  <dcterms:modified xsi:type="dcterms:W3CDTF">2026-10-18T23:17:46Z</dcterms:modified>
</cp:coreProperties>
</file>